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科技科業務\05_先進科技研究計畫\114年先進科研\03_公告徵求\第四次\第四次\"/>
    </mc:Choice>
  </mc:AlternateContent>
  <bookViews>
    <workbookView xWindow="-15" yWindow="-15" windowWidth="11640" windowHeight="7290" firstSheet="1" activeTab="1"/>
  </bookViews>
  <sheets>
    <sheet name="(1000-5000萬)彙整表" sheetId="1" state="hidden" r:id="rId1"/>
    <sheet name="114新增案" sheetId="7" r:id="rId2"/>
    <sheet name="策略會委員審查表" sheetId="6" state="hidden" r:id="rId3"/>
  </sheets>
  <definedNames>
    <definedName name="_xlnm._FilterDatabase" localSheetId="0" hidden="1">'(1000-5000萬)彙整表'!$A$3:$K$50</definedName>
    <definedName name="_xlnm._FilterDatabase" localSheetId="1" hidden="1">'114新增案'!$A$1:$M$2</definedName>
    <definedName name="_xlnm.Print_Area" localSheetId="1">'114新增案'!$A$1:$M$2</definedName>
    <definedName name="_xlnm.Print_Titles" localSheetId="0">'(1000-5000萬)彙整表'!$3:$3</definedName>
    <definedName name="_xlnm.Print_Titles" localSheetId="1">'114新增案'!$1:$1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6" l="1"/>
  <c r="B5" i="6"/>
  <c r="B6" i="6"/>
  <c r="B7" i="6"/>
  <c r="B8" i="6"/>
  <c r="B9" i="6"/>
  <c r="B10" i="6"/>
  <c r="B11" i="6"/>
  <c r="B12" i="6"/>
  <c r="B13" i="6"/>
  <c r="B14" i="6"/>
  <c r="B15" i="6"/>
  <c r="B16" i="6"/>
  <c r="B17" i="6"/>
  <c r="B18" i="6"/>
  <c r="B19" i="6"/>
  <c r="B20" i="6"/>
  <c r="B21" i="6"/>
  <c r="B22" i="6"/>
  <c r="B23" i="6"/>
  <c r="B24" i="6"/>
  <c r="B25" i="6"/>
  <c r="C5" i="6"/>
  <c r="C6" i="6"/>
  <c r="D6" i="6" s="1"/>
  <c r="C7" i="6"/>
  <c r="D7" i="6" s="1"/>
  <c r="C8" i="6"/>
  <c r="D8" i="6" s="1"/>
  <c r="C9" i="6"/>
  <c r="D9" i="6" s="1"/>
  <c r="C10" i="6"/>
  <c r="H10" i="6" s="1"/>
  <c r="C11" i="6"/>
  <c r="C12" i="6"/>
  <c r="D12" i="6" s="1"/>
  <c r="C13" i="6"/>
  <c r="D13" i="6" s="1"/>
  <c r="C14" i="6"/>
  <c r="D14" i="6" s="1"/>
  <c r="C15" i="6"/>
  <c r="D15" i="6" s="1"/>
  <c r="C16" i="6"/>
  <c r="H16" i="6" s="1"/>
  <c r="C17" i="6"/>
  <c r="C18" i="6"/>
  <c r="D18" i="6" s="1"/>
  <c r="C19" i="6"/>
  <c r="D19" i="6" s="1"/>
  <c r="C20" i="6"/>
  <c r="D20" i="6" s="1"/>
  <c r="C21" i="6"/>
  <c r="D21" i="6" s="1"/>
  <c r="C22" i="6"/>
  <c r="H22" i="6" s="1"/>
  <c r="C23" i="6"/>
  <c r="C24" i="6"/>
  <c r="D24" i="6" s="1"/>
  <c r="C25" i="6"/>
  <c r="D25" i="6" s="1"/>
  <c r="C4" i="6"/>
  <c r="D4" i="6" s="1"/>
  <c r="G17" i="6" l="1"/>
  <c r="H17" i="6"/>
  <c r="E5" i="6"/>
  <c r="D23" i="6"/>
  <c r="E23" i="6"/>
  <c r="G5" i="6"/>
  <c r="G13" i="6"/>
  <c r="G23" i="6"/>
  <c r="H7" i="6"/>
  <c r="G25" i="6"/>
  <c r="E25" i="6"/>
  <c r="H19" i="6"/>
  <c r="H11" i="6"/>
  <c r="D5" i="6"/>
  <c r="H23" i="6"/>
  <c r="E19" i="6"/>
  <c r="H13" i="6"/>
  <c r="E11" i="6"/>
  <c r="H5" i="6"/>
  <c r="E13" i="6"/>
  <c r="H25" i="6"/>
  <c r="G7" i="6"/>
  <c r="D17" i="6"/>
  <c r="E17" i="6"/>
  <c r="E7" i="6"/>
  <c r="D11" i="6"/>
  <c r="G19" i="6"/>
  <c r="G11" i="6"/>
  <c r="H4" i="6"/>
  <c r="G24" i="6"/>
  <c r="G22" i="6"/>
  <c r="G21" i="6"/>
  <c r="G20" i="6"/>
  <c r="G18" i="6"/>
  <c r="G16" i="6"/>
  <c r="G15" i="6"/>
  <c r="G14" i="6"/>
  <c r="G12" i="6"/>
  <c r="G10" i="6"/>
  <c r="G9" i="6"/>
  <c r="G8" i="6"/>
  <c r="G6" i="6"/>
  <c r="D10" i="6"/>
  <c r="F25" i="6"/>
  <c r="F24" i="6"/>
  <c r="F23" i="6"/>
  <c r="F22" i="6"/>
  <c r="F21" i="6"/>
  <c r="F20" i="6"/>
  <c r="F19" i="6"/>
  <c r="F18" i="6"/>
  <c r="F17" i="6"/>
  <c r="F16" i="6"/>
  <c r="F15" i="6"/>
  <c r="F14" i="6"/>
  <c r="F13" i="6"/>
  <c r="F12" i="6"/>
  <c r="F11" i="6"/>
  <c r="F10" i="6"/>
  <c r="F9" i="6"/>
  <c r="F8" i="6"/>
  <c r="F7" i="6"/>
  <c r="F6" i="6"/>
  <c r="F5" i="6"/>
  <c r="E24" i="6"/>
  <c r="E22" i="6"/>
  <c r="E21" i="6"/>
  <c r="E20" i="6"/>
  <c r="E18" i="6"/>
  <c r="E16" i="6"/>
  <c r="E15" i="6"/>
  <c r="E14" i="6"/>
  <c r="E12" i="6"/>
  <c r="E10" i="6"/>
  <c r="E9" i="6"/>
  <c r="E8" i="6"/>
  <c r="E6" i="6"/>
  <c r="D22" i="6"/>
  <c r="E4" i="6"/>
  <c r="F4" i="6"/>
  <c r="D16" i="6"/>
  <c r="G4" i="6"/>
  <c r="H24" i="6"/>
  <c r="H21" i="6"/>
  <c r="H20" i="6"/>
  <c r="H18" i="6"/>
  <c r="H15" i="6"/>
  <c r="H14" i="6"/>
  <c r="H12" i="6"/>
  <c r="H9" i="6"/>
  <c r="H8" i="6"/>
  <c r="H6" i="6"/>
  <c r="J19" i="6" l="1"/>
  <c r="I12" i="6"/>
  <c r="J16" i="6"/>
  <c r="I19" i="6"/>
  <c r="I7" i="6"/>
  <c r="I21" i="6"/>
  <c r="J20" i="6"/>
  <c r="J5" i="6"/>
  <c r="J11" i="6"/>
  <c r="I6" i="6"/>
  <c r="I11" i="6"/>
  <c r="J4" i="6"/>
  <c r="J24" i="6"/>
  <c r="I13" i="6"/>
  <c r="J13" i="6"/>
  <c r="I10" i="6"/>
  <c r="J10" i="6"/>
  <c r="J12" i="6"/>
  <c r="I16" i="6"/>
  <c r="I18" i="6"/>
  <c r="J7" i="6"/>
  <c r="J18" i="6"/>
  <c r="J6" i="6" l="1"/>
  <c r="I25" i="6"/>
  <c r="I24" i="6"/>
  <c r="J21" i="6"/>
  <c r="I5" i="6"/>
  <c r="I4" i="6"/>
  <c r="J17" i="6"/>
  <c r="I17" i="6"/>
  <c r="J14" i="6"/>
  <c r="I20" i="6"/>
  <c r="I14" i="6"/>
  <c r="J25" i="6"/>
  <c r="J22" i="6"/>
  <c r="I22" i="6"/>
  <c r="I23" i="6"/>
  <c r="I9" i="6"/>
  <c r="J9" i="6"/>
  <c r="J23" i="6"/>
  <c r="J15" i="6"/>
  <c r="I15" i="6"/>
  <c r="J8" i="6"/>
  <c r="I8" i="6"/>
  <c r="B1" i="1" l="1"/>
</calcChain>
</file>

<file path=xl/sharedStrings.xml><?xml version="1.0" encoding="utf-8"?>
<sst xmlns="http://schemas.openxmlformats.org/spreadsheetml/2006/main" count="650" uniqueCount="353">
  <si>
    <t>項次</t>
  </si>
  <si>
    <t>計畫名稱</t>
  </si>
  <si>
    <t>新增案</t>
  </si>
  <si>
    <t>執行期程</t>
  </si>
  <si>
    <t>個別型</t>
  </si>
  <si>
    <t>整合型</t>
  </si>
  <si>
    <t>提案單位
(二級單位)</t>
    <phoneticPr fontId="2" type="noConversion"/>
  </si>
  <si>
    <t>持續案</t>
  </si>
  <si>
    <t>整合型</t>
    <phoneticPr fontId="2" type="noConversion"/>
  </si>
  <si>
    <t>112-114</t>
    <phoneticPr fontId="2" type="noConversion"/>
  </si>
  <si>
    <t>112-115</t>
    <phoneticPr fontId="2" type="noConversion"/>
  </si>
  <si>
    <t>112-113</t>
    <phoneticPr fontId="2" type="noConversion"/>
  </si>
  <si>
    <t>111-114</t>
  </si>
  <si>
    <t>111-114</t>
    <phoneticPr fontId="2" type="noConversion"/>
  </si>
  <si>
    <t>呂仲祥工程師
04-27023051 #503832</t>
  </si>
  <si>
    <t>廖翊廷工程師
04-27023051
#503929</t>
  </si>
  <si>
    <t>持續案</t>
    <phoneticPr fontId="2" type="noConversion"/>
  </si>
  <si>
    <t>111-113</t>
    <phoneticPr fontId="2" type="noConversion"/>
  </si>
  <si>
    <t>111-112</t>
    <phoneticPr fontId="2" type="noConversion"/>
  </si>
  <si>
    <t>111-113</t>
  </si>
  <si>
    <t>111-112</t>
  </si>
  <si>
    <t>航太工程</t>
  </si>
  <si>
    <t>機械應力</t>
  </si>
  <si>
    <t>材料工程</t>
  </si>
  <si>
    <t>控制技術</t>
  </si>
  <si>
    <t>電機工程</t>
  </si>
  <si>
    <t>中科院
飛彈所
(前瞻研發組)</t>
    <phoneticPr fontId="2" type="noConversion"/>
  </si>
  <si>
    <t>中科院
飛彈所
(液體推進組)</t>
    <phoneticPr fontId="2" type="noConversion"/>
  </si>
  <si>
    <t>中科院
飛彈所
(結構熱傳組)</t>
    <phoneticPr fontId="2" type="noConversion"/>
  </si>
  <si>
    <t>中科院
飛彈所
(系統組測組)</t>
    <phoneticPr fontId="2" type="noConversion"/>
  </si>
  <si>
    <t>資訊工程</t>
  </si>
  <si>
    <t>海洋及船舶工程</t>
  </si>
  <si>
    <t>通訊工程</t>
  </si>
  <si>
    <t>個別型</t>
    <phoneticPr fontId="2" type="noConversion"/>
  </si>
  <si>
    <t>111~114</t>
  </si>
  <si>
    <t>中科院
資通所
(導控組)</t>
    <phoneticPr fontId="2" type="noConversion"/>
  </si>
  <si>
    <t>111~113</t>
  </si>
  <si>
    <t>中科院
資通所
(水科組)</t>
    <phoneticPr fontId="2" type="noConversion"/>
  </si>
  <si>
    <t>謝明謀
07-5820151
#752283</t>
    <phoneticPr fontId="2" type="noConversion"/>
  </si>
  <si>
    <t>中科院
資通所
(計算機組)</t>
    <phoneticPr fontId="2" type="noConversion"/>
  </si>
  <si>
    <t>PQC後量子密碼演算法於FPGA實作</t>
    <phoneticPr fontId="2" type="noConversion"/>
  </si>
  <si>
    <t>112~115</t>
    <phoneticPr fontId="2" type="noConversion"/>
  </si>
  <si>
    <t>中科院
資通所
(通信組)</t>
    <phoneticPr fontId="2" type="noConversion"/>
  </si>
  <si>
    <t>中科院
資通所
(聯安計畫)</t>
    <phoneticPr fontId="2" type="noConversion"/>
  </si>
  <si>
    <t>本案為新型匿蹤材料(超穎材料)應用於軍事陣地及武器系統之偽裝匿蹤技術開發，技術領域著重於雷達波匿蹤系統及水下匿蹤系統。
1. 雷達波匿蹤系統
議題一：具備空間/時間調變之主動式頻率選擇面(AFSS)應用於軍事陣地及武器系統SAR(Synthetic Aperture Radar)偵測之研究(執行年度111-114年) -經費共1,100萬元
(1) Spatial and temporal modulated AFSS理論設計: (執行單位:中科院化學所/學研單位)-111-112年
(2) Temporally- modulated AFSS製作與ISAR測試: (執行單位:中科院化學所/學研單位)-112-113年
(3) Temporally- modulated AFSS優化與GBSAR測試: (執行單位:中科院化學所/學研單位)-113-114年
(4) Spatial and temporal modulated AFSS與ISAR/GBSAR測試: (執行單位:中科院化學所/學研單位)- 113-114年
議題二：微波超穎結構研製(執行年度111-114年)-經費共1,000萬元
(1) 建立超構表面數學模型與模擬程式。(執行單位:中科院化學所/學研單位)-111-112年度
(2) 試製超構透鏡實品。(執行單位:中科院化學所/學研單位) 112-113年度
(3) RCS量測與環境試驗。(執行單位:中科院化學所) 112-114年度
2. 水下匿蹤系統
議題一：水下消音瓦吸聲效益與形變模擬研究(111年度)-經費共1,150萬元
(1) 水下消音瓦受水下環境影響(材質形變、吸音效益、頻率影響)評估分析(執行單位:中科院化學所/學研單位)-111-114年度
(2) 加壓式阻抗管開發製作(執行單位:中科院化學所/學研單位) -111-113年度(學研中心建置後移無償轉予中科院使用)。
(3) 水下消音瓦混響吸收效益測試 (執行單位:學研單位) -112-114年度
(4) 水下消音瓦貼覆工法研究及動力沖刷測試分析 (執行單位:學研單位) -113-114年度
議題二：水下吸聲超穎材料設計研製(執行年度111-114年)-經費共1,100萬元
(1) 水下聲學二極體結構超穎材料設計開發及雛形製作(執行單位:/學研單位)-111-113年度
(2) 水下聲學二極體結構超穎材料吸音效益測試分析(執行單位:中科院化學所/學研單位) -112-113年度
(3) 水下三明治結構超穎材料設計開發、雛形製作及吸音效益測試分析 (執行單位:學研單位) -113-114年度
(4) 水下吸聲超穎材料形變之吸音效益及頻率影響分析 (執行單位:學研單位) -113-114年度
議題三：水下角錐吸波體設計研製及消音材料貼覆效益分析(執行年度111-114年)-經費共550萬元
(1) 水下角錐吸波體結構分析設計(執行單位:/學研單位)-111-112年度
(2) 水下角錐吸波體雛形製作及吸音效益測試分析(執行單位:中科院化學所/學研單位) -112-113年度
(3) 水下消音瓦於潛艦內外殼貼覆區段之吸聲效益分析 (執行單位:學研單位) -113年度
(4) 水下角錐吸波體結構排列於主動聲納之聲回波抑制效益分析 (執行單位:學研單位) -114年度</t>
  </si>
  <si>
    <t>一、先期技術研析(111年)-712萬
(1)文獻探討(執行單位:學研單位)
(2)TPE膠料篩選與測試:填充固體量達80%時，須維持結構完整性(執行單位:學研單位)
(3)TPE/ETPE研究與設計(執行單位:學研單位)
(4)無鹵氧化劑研究與設計(執行單位:學研單位) 
(5)助劑篩選(執行單位:學研單位、中科院)
(6)TPE合成與改質(執行單位:學研單位)
二、關鍵原料合成(111-112年)-1400萬
(1)TPE合成與小量生產:前期以生產1公斤為目標 (執行單位:學研單位)
(2)含能ETPE合成:如於TPE結構中導入含能基團、嵌段或接枝共聚等(執行單位:學研單位)
(3)無鹵氧化劑合成(執行單位:學研單位)
(4)鑑定與測試:含化學結構分析與鑑定、機械性能與相容性測試(執行單位:學研單位、中科院)
(5)原料前期測試(執行單位:學研單位、中科院)
三、擴量與設備建置(112-113年)-1800萬
(1)關鍵技術提供:如實驗室最佳化條件 (執行單位:學研單位)
(2)TPE/ETPE膠料與無鹵氧化劑擴量:膠料需具備30公斤生產規模(執行單位:中科院)
(3)熱塑性推進劑生產設備建置(執行單位:學研單位、中科院)
(4)拌藥及成型設備設計:依膠料特性進行設備設計與模擬，如種類、功能、形狀、安全性等(執行單位:學研單位)
(5)熱塑性推進劑生產設備建置(執行單位:中科院、學研單位)
四、熱塑性推進劑配方開發(113-114年)-1135萬
(1)推進劑配方設計(執行單位:中科院)
(2)原料提供(執行單位:中科院)
(3)熱塑性推進劑製作(執行單位:中科院)
(3)性能測試:以3S藥柱與D70火箭藥柱為目標規格(執行單位:中科院)
(4)驗證期間，依實況改良(執行單位:學研單位)
(5)衍生應用:如3D列印推進劑技術探討(執行單位:學研單位)</t>
  </si>
  <si>
    <t xml:space="preserve">本計畫將委由學研單位採取化學法製備奈米含能材料及其保護層，並且配合擴量製程開發，後續進行拌藥、灌藥等火工作業，方可提高本院在奈米原材料研發及生產能量。現階段計畫研發成功後，可以提高推進劑之效能等，更進一步擺脫原物料長期掌握在國外的出口限制，提供穩定的奈米原材料需求，將本院奈米技術能量提升至戰備等級，未來應用端終端產品還可以行銷國際，充實國防產業。
研發方向包含以下：
1. 含保護層之奈米含能金屬材料(Al、B等)技術開發，同時採用化學法可提高產量及粒徑控制，產量達公升級，粒徑小於100nm；(111-112年，執行單位:中科院/學研單位、經費:1300萬)
2. 奈米結構化超級鋁熱劑(Nanostructured-Superthermites)研製技術開發，例如MICs，達到公升級產量；(113-114年，執行單位:中科院/學研單位、經費:500萬)
3. 含氟化合物包覆奈米含能金屬研製技術開發，例如AlFA，達到公升級產量；(113-114年，執行單位:中科院/學研單位、經費:500萬)
4. 奈米含能金屬懸浮液研製技術開發，例如AlICE，達到公升級產量。(113-114年，執行單位:中科院/學研單位、經費:500萬)
</t>
  </si>
  <si>
    <t>中科院
化學所</t>
    <phoneticPr fontId="2" type="noConversion"/>
  </si>
  <si>
    <t>林懿潔工程師
07-5810284
#753455</t>
    <phoneticPr fontId="2" type="noConversion"/>
  </si>
  <si>
    <t>邱鸞嬌
03-47122201
#352310</t>
  </si>
  <si>
    <t>黃柏霖
03-47122201
#352249</t>
  </si>
  <si>
    <t>劉冠廷
03-47122201
#352242</t>
  </si>
  <si>
    <t>莊宗穎
03-47122201
#355443</t>
  </si>
  <si>
    <t>賴祐炫
03-47122201
#352388</t>
  </si>
  <si>
    <t>吳祈陞
03-47122201
#352652</t>
  </si>
  <si>
    <t>黃重鈞
03-47122201
#352474</t>
  </si>
  <si>
    <t>賴昱佑
03-4712201
#353775</t>
  </si>
  <si>
    <t>李樂賓
03-4712201
#353124</t>
  </si>
  <si>
    <t>徐育鋒
03-4712201
#353057</t>
  </si>
  <si>
    <t>林維明
03-4712201
#358757</t>
  </si>
  <si>
    <t>羊建銘工程師03-4712201
#358160</t>
  </si>
  <si>
    <t>林嘉鼎工程師
03-4712201
#358098</t>
    <phoneticPr fontId="2" type="noConversion"/>
  </si>
  <si>
    <t>本計畫在研擬開發一種擁有極高理論能量密度之次世代電池系統，有效提高電池續航力及安全性；本案將從基礎研究著手，依需求執行各式電池材料開發、電極材料結構設計、電極界面技術開發、電解液/固態電解質及添加劑配方開發、隔離膜材料開發等關鍵技術，組裝成電池系統，執行電池性能測試驗證
1. 第1年:模擬分析、電池材料開發、電化學分析以及性能評估測試(執行年度:111年；經費:2066萬)
將透過模擬分析擬定執行方向，嘗試針對各式材料及製程開發，評估各式材料特性及其電化學行為。
議題一:模擬分析技術開發(執行單位:學研單位、經費:200萬)
議題二:電池材料開發與性能評估測試(執行單位:學研單位、經費:800萬)(執行單位:中科院、經費:1066萬)
2. 第2年:電池材料開發、製程技術開發、電池組裝、測試驗證(執行年度:112年；經費:2666萬)
第2年著重於材料性能提升、製程開發及性能測試驗證，並將第1年所開發之材料組裝成全電池，執行性能測試，評估其可行性
議題一:電池材料精進及組裝技術開發(執行單位:學研單位、經費:1200萬)(執行單位:中科院、經費:422萬)
議題二:製程設計、電池性能及安全性測試驗證(執行單位:學研單位、經費:400萬)(執行單位:中科院、經費:644萬)</t>
    <phoneticPr fontId="2" type="noConversion"/>
  </si>
  <si>
    <t>1. 議題一：量子密鑰分發協定分析(111年)-2620萬
在計畫初期，本院將與校方合作分析QKD協定在不同場景的應用。如光纖傳輸中，採用Different-phase-shift protocol或time-bins BB84將可以克服偏極量子態在光纖中易於破壞的問題。而在自由空間光通訊中則可能採用BB84或E91等將量子資訊編碼在偏極狀態中確保量子保真度(quantum fidelity)。在理論層面上，我們將分析各協定之資訊安全理論，並估計傳輸率，同時分析QI效應運用在QKD上的可能性與實用性。
在確定後續採用的QKD協定後，本院將委託校方接著規劃對應之光學架設並籌備所需元件及設備，接著在第二年開始進行測試。
(1) 子項1：分析各類QKD協定的安全性與傳輸率(執行單位:中科院/學研單位)
(2) 子項2：評估各類QKD協定用於光纖通訊系統之可行性(執行單位:中科院)
(3) 子項3：分析QI效應運用在QKD上的可能性與實用性(執行單位:學研單位)
2. 議題二：量子密鑰分發系統建立(112年)-2190萬
在後續計畫中，校方與院方將開始合作完成QKD之光學架設，包含量子光源的設置、光子編碼測試、光子解碼測試、光學干涉儀穩定、光學元件控制以及控制系統。在完成實驗系統後，我們將演示初步的密鑰分發過程。並接續未來在院內部屬初步量子網路之計畫。
(1) 子項1：依選定之協定方案完成QKD系統之架設(執行單位:中科院/學研單位)
(2) 子項2：QKD系統光子編碼與解碼測試(執行單位:中科院/學研單位)</t>
    <phoneticPr fontId="2" type="noConversion"/>
  </si>
  <si>
    <t>配合本院熱防護材料研發之需求，開發符合高溫熱衝循環之數值模擬分析技術，用以評估現有及新開發之材料應用於熱防護材料之可行性，並建立可模擬熱防護材料在實際應用場域所遭受的高低溫劇烈變化之實體驗證測試技術，用以驗證現有及新開發之熱防護材料性能。為利本院後續熱防護相關專案計畫之應用，並與本院現有熱防護材料分析設備及環試設備連動，實體驗測裝置須建置於本院。
議題一：高溫熱防護材料熱衝循環數值模擬分析(111年)-235萬元
(1)可行性評估(執行單位:學研單位/中科院)：熱防護相關文獻資料蒐集彙整，包含可應用於高溫熱衝循環數值模擬分析之模型及演算法則、應用場景模擬設計等。
議題二：高溫熱防護材料熱衝循環實體驗證技術(111年)- 265萬元
(1) 相關能量整建評估(執行單位:學研單位/中科院)：熱防護相關文獻資料蒐集彙整，包含熱防護材料之測試相關設備資訊、實體驗證測試裝置之設計等。
議題三：高溫熱防護材料熱衝循環數值模擬分析(112-113年)-1996萬元
(1) 建立材料高溫熱衝循環數值模擬分析技術(執行單位:學研單位)：以現有可量測之材料高溫性質，搭配模擬分析技術，評估材料在應用場景狀態下之性能，並可針對不同材料之高溫熱衝循環能力進行模擬分析，建立此數值模擬分析技術後，再與本院現有之分析技術整合，使其模擬分析更接近真實情況。
(2) 數值模擬分析技術評估(執行單位:中科院)：將學研單位開發之模擬分析技術以本院開發之熱防護材料/模組實測性能進行分析比對。
議題四：高溫熱防護材料熱衝循環實體驗證技術(112-113年)-1996萬元
(1) 開發實體驗證技術(執行單位:學研單位)：實體測試技術全系統開發，內含加熱系統、載台移動系統、量測系統、控制系統、真空系統、供氣系統及其他附屬次系統等，可在設定的條件下，測試材料的高溫特性，包含耐溫性、抗熱衝性質、絕熱性(高溫溫度梯度分佈)、高溫熱衝循環耐震性等，並和本院現有環試設備連動，以更完整評估其作為熱防護材料之性能。
(2) 實體驗證技術測試(執行單位:中科院)：將學研單位開發之實體驗證技術以本院開發之熱防護材料/模組進行驗測。
議題五：高溫熱防護材料熱衝循環數值模擬分析(114年)-235萬元
(1) 模擬分析技術與實體驗測技術交互驗證(執行單位:學研單位/中科院)：利用現有之熱防護材料(包含商購材及本院開發之材料)，進行高溫熱衝循環性能模擬分析，再以開發之實體驗證技術進行性能實測，以進行交互驗證，擴大模擬分析之應用範圍，減少未來熱防護材料之研發成本。
議題六：高溫熱防護材料熱衝循環實體驗證技術(114年)- 265萬元
(1) 模擬分析技術與實體驗測技術交互驗證(執行單位:學研單位/中科院)：利用現有之熱防護材料(包含商購材及本院開發之材料)，進行高溫熱衝循環性能模擬分析，再以開發之實體驗證技術進行性能實測，以進行交互驗證，擴大模擬分析之應用範圍，減少未來熱防護材料之研發成本。</t>
    <phoneticPr fontId="2" type="noConversion"/>
  </si>
  <si>
    <t xml:space="preserve">本計畫的目的為連結中科院與國內大學相關研究團隊合作，整合在W-Band單片微波積體電路題目上的研討及交流
1. 議題一: 氮化物磊晶結構模擬及驗證(執行年度:111年)-經費:2320萬」
在計畫初期，規劃以適當模擬軟體進行氮化物磊晶結構最佳化，以得到適用於W-Band操作頻段之結構後，經由本院材電所利用金屬有機氣相沉積系統(MOCVD)進行氮化鎵磊晶(每年所需經費約300萬)，後續再提供予學校製程團隊進行具有主動元件結構作為氮化鎵磊晶品質驗證。   
(1)子項1: 氮化物磊晶結構模擬及驗證(執行單位:學研單位)，經費:2004萬
(2)子項2:氮化物磊晶成長與磊晶片電性量測(執行單位:中科院 )，經費:316萬
2. 議題二: 元件電路設計&amp;電磁模擬(執行年度:112年)-經費:2320萬
後續計畫中、除了延續第1年執行進度外，擬進行小線寬
(≦0.1um)T型閘極最佳化設計與製作、金屬連接層設計與製作、電磁電熱模擬、背面製程設計與製作等分段任務，以作為後續完整MMIC元件銜接。
(1)子項1: 元件電路設計&amp;電磁模擬(執行單位:學研單位) ，經費:2004萬
(2)子項2: 氮化物磊晶成長與磊晶片電性量測(執行單位:中科院 )，經費:316萬 </t>
    <phoneticPr fontId="2" type="noConversion"/>
  </si>
  <si>
    <t xml:space="preserve">本案預期成果可完成一整合AI影像合成技術之複合式紅外線及可見光影像感測器，分工分年預算如下:
議題一:感測器系統單封裝研究試製並開發紅外線影像及可見光影像合成之AI智慧演算法(執行年度111年)-經費1000萬元
(1)紅外線及低照度可見光影像感測模組製作測試與取景。(執行單位:中科院/學研單位)
(2)複合式(IR及可見光)影像感測器SiP(系統單封裝)封裝研究與試製。將IR及可見光感測器以系統單封裝技術組成具有完整感測功能之單複合式影像感測器，用以減少感測器體積降低印刷電路板複雜度。(執行單位:中科院) 
(3)運用AI技術充分利用可見光影像及紅外線影像各自優勢，自動挑選出較易識別的影像進行融合，AI演算法依據影像的種類如紅外線影像及可見光影像以及環境特徵如亮度、光線方向、是否有遮蔽物等等，進而從不同影像來源中自動學習挑選出最適合的部分進行合成。(執行單位:學研單位)
議題二:感測器系統單封裝製備與自動影像合成AI智慧演算法硬體實現驗證(執行年度112年)-經費1500萬元
(1)複合式(IR及可見光)影像感測器SiP(系統單封裝)封裝製備。(執行單位:中科院)
(2)利用商售SOC驗證平台(如XILINX Cora Z7)整合本院提供之紅外線及可見光影像感測模組，將AI演算法分為軟體部分及FPAG硬體部分，進行影像合成演算法驗證，驗證功能性及即時性。(執行單位:學研單位)
(3)評估SOC晶片實現需使用那些IP與演算法硬體那些部分可整合至複合式感測晶片。(執行單位:學研單位)
議題三:複合式影像感測器及AI晶片整合設計(執行年度113年)-經費2000萬元
(1)主要執行複合式影像感測晶片及AI影像合成晶片整合設計下線，晶圓製程代工廠以0.18um以下製程為下線標的，晶片整合由本院執行，AI電路佈局驗證由學校執行。(執行單位:中科院/學研單位)
(2)複合式感測器及AI晶片整合封裝。(執行單位:中科院) </t>
    <phoneticPr fontId="2" type="noConversion"/>
  </si>
  <si>
    <t>超寬能隙鑽石半導體材料開發</t>
    <phoneticPr fontId="2" type="noConversion"/>
  </si>
  <si>
    <t>新增案</t>
    <phoneticPr fontId="2" type="noConversion"/>
  </si>
  <si>
    <t>具形狀記憶效應之高吸能多孔新穎材料開發研究</t>
    <phoneticPr fontId="2" type="noConversion"/>
  </si>
  <si>
    <t>高溫操作型紅外線影像感測技術</t>
    <phoneticPr fontId="2" type="noConversion"/>
  </si>
  <si>
    <t>中科院
材電所
(電能組)</t>
    <phoneticPr fontId="2" type="noConversion"/>
  </si>
  <si>
    <t>中科院
材電所
(雷物組)</t>
    <phoneticPr fontId="2" type="noConversion"/>
  </si>
  <si>
    <t>中科院
材電所
(固元組)</t>
    <phoneticPr fontId="2" type="noConversion"/>
  </si>
  <si>
    <t>中科院
材電所
(高溫組)</t>
    <phoneticPr fontId="2" type="noConversion"/>
  </si>
  <si>
    <t>中科院
材電所
(冶金組)</t>
    <phoneticPr fontId="2" type="noConversion"/>
  </si>
  <si>
    <t>中科院
材電所
(加測組)</t>
    <phoneticPr fontId="2" type="noConversion"/>
  </si>
  <si>
    <t>能源科技</t>
  </si>
  <si>
    <t>電子工程</t>
  </si>
  <si>
    <t>超穎結構之CMOS射頻元組件研製(2/4)</t>
    <phoneticPr fontId="2" type="noConversion"/>
  </si>
  <si>
    <t>寬頻立體化天線之高分子電子材料製程、設計與組測(2/3)</t>
    <phoneticPr fontId="4" type="noConversion"/>
  </si>
  <si>
    <t>應用於多輸入多輸出雷達系統之資訊融合演算法設與驗證(1/3)</t>
    <phoneticPr fontId="2" type="noConversion"/>
  </si>
  <si>
    <t>本案尋求矽光子製程經驗豐富之學研團隊，並具有對各製程設備之管理能力，可微調、測試、最佳化矽光子製程參數。
研究議題：
1.矽光子基礎單元元件設計與製作(111年)-(執行單位：中科院 5520千元及學研單位17580千元) -- 總經費 23,100千元經費
2.矽光子基礎單元元件製程設計套件(112年)-(執行單位：中科院 5520千元及學研單位17580千元) -- 總經費 23,100千元經費</t>
    <phoneticPr fontId="4" type="noConversion"/>
  </si>
  <si>
    <t>本案研究標的為10GS/s, 10b的RF sampling ADC與DAC 晶片研製，綜觀世界主流之RF sampling ADC/DAC 晶片設計，均採時間交錯(Time-interleaved)的平行架構實現，考量此高速平行架構的系統複雜程度以及訊號控制的難度，本案將RF sampling ADC/DAC晶片研製分為兩期研究：第一期以系統設計與分析、sub-ADC與sub-DAC之晶片下線與驗證為重點；第二期著重於如何整合sub-ADC與sub-DAC完成RF sampling晶片研製，並透過下線迭代的方式，解決系統整合問題並持續精進。
本計畫申請書為第一期之研究計畫內容，第二期研究計畫將延續第一期，並視第一期之計畫研究成果，進行調整。
分工分年預算：
議題 1. RF sampling ADC與DAC之系統架構分析 (執行年度:111~112)：中科院 580千元  / 學研單位 1,020千元--總經費 1600千元
議題 2. Sub-ADC與Sub-DAC之設計方法 (執行年度:111~112)：中科院 1,500千元 / 學研單位 2,800千元 --總經費4,300千元
議題 3. 校正技術 (執行年度:111~112)：中科院 580千元 / 學研單位 1620千元 --總經費2200千元
議題 4. 晶片佈局設計 (執行年度:111~112)：中科院 300千元 / 學研單位 600千元 --總經費900千元
議題 5. 關鍵電路下線與量測 (執行年度:111~112)：中科院 3,600千元 / 學研單位 12,000千元 --總經費15,600千元
預算總計：中科院 6,560千元 / 學研單位 18,040千元</t>
    <phoneticPr fontId="4" type="noConversion"/>
  </si>
  <si>
    <t>本研究分為電路板與CMOS積體電路兩主軸。以超穎結構(Metamaterial)完成以下議題之設計與製作。
由中科院與學研單位共同研發
學研單位負責超穎結構之射頻元組件晶片設計、下線與PCB製作
中科院負責測試，含測試環境與儀器設備
主要議題有四，執行年度與經費如下：
議題一、提升等效介電系數，應用慢波(slow-wave)傳輸線設計，達到傳輸線波導波長λg下降之特性。(執行年度: 111~112)(執行單位：中科院 3,500千元及學研單位1,800千元) -- 總經費 5,300千元
議題二、優化被動元件如功率分配器、巴倫、帶通濾波器等元件尺寸。
子項1: 一分二同相位之功率分配器。(執行年度: 111~112)(執行單位：中科院 3,500千元及學研單位1,800千元) -- 總經費5,300千元
子項2: 一分十六同相位之功率分配器。(執行年度: 112~113)(執行單位：中科院 3,500千元及學研單位3,800千元) -- 總經費 7,300千元
子項3: 巴倫(Balun)一分二相差180度之功率分配器。(執行年度: 112~113)(執行單位：中科院 3,500千元及學研單位5,800千元)  -- 總經費9,300千元
子項4: 帶通濾波器(Band Pass Filter)。(執行年度: 113~114)(執行單位：中科院 3,500千元及學研單位5,800千元)  -- 總經費 9,300千元
議題三、提升電感Q值。(執行年度: 113~114)(執行單位：中科院 3,500千元及學研單位3,800千元) -- 總經費 7,300千元
議題四、建立電路等效模型。(執行年度: 114)。(執行單位：中科院 520千元及學研單位3,200千元) -- 總經費3,720千元</t>
    <phoneticPr fontId="4" type="noConversion"/>
  </si>
  <si>
    <t>本案「寬頻立體化天線之高分子電子材料製程與設計」規劃為3年期之研究計畫，依計畫發展路徑圖規劃執行介電材料合成與基材成形開發、線路定義製程開發、立體化寬頻天線之線路設計、立體化寬頻天線構型開發、測試與驗證整合等關鍵技術開發。提案單位之報告內容，如有相同項目或性能相近者，再以較符合雷達系統實用性之權衡參數者為佳。
分工分年預算：
議題一、介電材料合成與基材成形開發 (執行年度：111年) ：中科院 2,050千元 / 學研單位 6,050千元 - 8,100千元
(1) 介電特性與消散系數的複合材料開發與量測。(中科院 1,000千元 / 學研單位 3,000千元)
(2) 模造成形基材的方法開發與量測。(中科院 1,050千元 / 學研單位3,050千元)
議題二、線路定義製程開發 (執行年度：112年) ：中科院 2,050千元 / 學研單位 6,050千元 - 8,100千元
(1) 基材金屬化技術 (含數值計算作為反應槽設計)。(中科院 500千元 / 學研單位 1,500千元)
(2) 光阻塗佈技術。(中科院 500千元 / 學研單位 1500千元)
(3) 微影與蝕刻技術。(中科院 500千元 / 學研單位 1500千元)
(4) 線路對準技術。(中科院 550千元 / 學研單位 1550千元)
議題三、立體化寬頻天線之設計與測試驗證 (執行年度：113年)：中科院 2,000千元 / 學研單位 6,100千元 - 8,100千元
(1) 含饋入點設計與定義天線結構、尺寸、電性模擬。(中科院 500千元 / 學研單位 1,500千元)
(2) 雛型試製、測試治具研製。(中科院 500千元 / 學研單位 1,500千元)
(3) 雛型構型優化、測場建置、測台與系統安裝、場型測試、系統組測補償。(中科院 1,050千元 / 學研單位 3,050千元)</t>
    <phoneticPr fontId="4" type="noConversion"/>
  </si>
  <si>
    <t>中科院
電子所
雷揚系工組</t>
    <phoneticPr fontId="2" type="noConversion"/>
  </si>
  <si>
    <t>中科院
電子所
天線組</t>
    <phoneticPr fontId="2" type="noConversion"/>
  </si>
  <si>
    <t>中科院
電子所
尋標組</t>
    <phoneticPr fontId="2" type="noConversion"/>
  </si>
  <si>
    <t>中科院
電子所
隼揚系工組</t>
    <phoneticPr fontId="2" type="noConversion"/>
  </si>
  <si>
    <t>徐新峯
03-4712201
#355390</t>
    <phoneticPr fontId="2" type="noConversion"/>
  </si>
  <si>
    <t>汪濤
03-4712201
#355422</t>
    <phoneticPr fontId="2" type="noConversion"/>
  </si>
  <si>
    <t>陳盈吉
03-4712201
#355409</t>
    <phoneticPr fontId="2" type="noConversion"/>
  </si>
  <si>
    <t>張尚哲
03-4712201
#359475</t>
    <phoneticPr fontId="2" type="noConversion"/>
  </si>
  <si>
    <t>黃奎彰
03-4712201
#355831</t>
    <phoneticPr fontId="2" type="noConversion"/>
  </si>
  <si>
    <t xml:space="preserve">111-113               </t>
    <phoneticPr fontId="2" type="noConversion"/>
  </si>
  <si>
    <t xml:space="preserve">111-114               </t>
    <phoneticPr fontId="2" type="noConversion"/>
  </si>
  <si>
    <t xml:space="preserve">111-113            </t>
    <phoneticPr fontId="2" type="noConversion"/>
  </si>
  <si>
    <t>新世代先進引擎高溫段佈局及其熱防護研究(2/3)</t>
    <phoneticPr fontId="2" type="noConversion"/>
  </si>
  <si>
    <t>中科院
系發中心                        擎天計畫</t>
    <phoneticPr fontId="2" type="noConversion"/>
  </si>
  <si>
    <t>建立國軍人因工程標準(2/4)</t>
    <phoneticPr fontId="2" type="noConversion"/>
  </si>
  <si>
    <t>中科院
系統發展中心
人因工程組</t>
    <phoneticPr fontId="2" type="noConversion"/>
  </si>
  <si>
    <t>水下作戰戰術模擬之關鍵模式研究(2/3)</t>
    <phoneticPr fontId="2" type="noConversion"/>
  </si>
  <si>
    <t>中科院
系發中心
前瞻模擬組</t>
    <phoneticPr fontId="2" type="noConversion"/>
  </si>
  <si>
    <t>何仲軒工程師
03-4712201
#352562</t>
    <phoneticPr fontId="2" type="noConversion"/>
  </si>
  <si>
    <t>蔡秉霖上校
03-4712201
#355264</t>
    <phoneticPr fontId="2" type="noConversion"/>
  </si>
  <si>
    <t>呂冠緯工程師
03-4712201
#355131</t>
    <phoneticPr fontId="2" type="noConversion"/>
  </si>
  <si>
    <t>陳柏呈工程師
03-4712201
#355118</t>
    <phoneticPr fontId="2" type="noConversion"/>
  </si>
  <si>
    <t>馮文陽組長
03-4712201
#356423</t>
    <phoneticPr fontId="2" type="noConversion"/>
  </si>
  <si>
    <t>高衝擊拋射體路徑控制技術開發與整合研製</t>
    <phoneticPr fontId="2" type="noConversion"/>
  </si>
  <si>
    <t>中科院
系統製造中心
興武系工組</t>
    <phoneticPr fontId="2" type="noConversion"/>
  </si>
  <si>
    <t>議題一、水際裝置於潮間帶之漂移量評估研究(執行年度111年)-經費408萬元
(1)子項1指定潮間帶之地質探勘與研析 (執行單位:學研單位)
(2)子項2水際裝置於潮間帶受潮汐影響之評估與研析(執行單位:學研單位) 
(3)子項3水際裝置於潮間帶之減緩位移技術評估與研析(執行單位:學研單位) 
(4)子項4水際裝置於潮間帶之模擬環境建構(執行單位:學研單位) 
議題二、水際裝置於潮間帶之漂移量控制技術開發與整合製作(執行年度111年)-經費1722萬元
(1)子項1水際裝置於潮間帶之減緩位移機構設計與開發(執行單位:中科院)
(2)子項2水際裝置於潮間帶之精準定位技術開發(執行單位:中科院) 
(3)子項3水際裝置於潮間帶之位移偏量技術開發(執行單位:中科院) 
(4)子項4水際裝置於潮間帶之複合式感測技術開發(執行單位:中科院) 
(5)子項5水際裝置於潮間帶之物聯網技術開發(執行單位:中科院) 
(6)子項6水際裝置之整合設計與雛型製作(執行單位:中科院) 
(7)子項7水際裝置佈放載具機構之整合設計與雛型製作(執行單位:中科院) 
議題三、水際裝置於潮間帶之位移監測與研析(執行年度112年)-經費530萬元
(1)子項1水際裝置於潮間帶之位移監測與研析(執行單位:中科院/學研單位)</t>
    <phoneticPr fontId="4" type="noConversion"/>
  </si>
  <si>
    <t>黃瑞琦
03-4712201
#313177</t>
    <phoneticPr fontId="2" type="noConversion"/>
  </si>
  <si>
    <t>針對物聯網網路和裝置系統的不同資安面向，包含網路服務、裝置系統和網路通訊，開發資安漏洞檢測系統，檢測具有資安漏洞的物聯網裝置，並且設計、開發和評估駭客可能的攻擊方式。物聯網網路通訊包含通訊範圍涵蓋最廣泛的4G/5G電信網路和私有網路滲透率最高的Wi-Fi網路，以及相關的網路應用服務，如電信網路的VoLTE/VoWiFi語音通話、Wi-Fi物聯網的影像監控和智慧控制服務等。物聯網裝置包含任何有運算能力的裝置，如Wi-Fi基地台、網路攝影機、手機、智慧插座和智慧電器等，其中著重在Linux-based裝置系統的軟體和韌體。總計畫負責綜整三項子計畫研究成果。子計畫一、二和三分別以網路服務、裝置系統和網路通訊為研究範圍，進行資安漏洞檢測、弱點挖掘與攻擊工具研製，提供三式零日資安漏洞(囿於漏洞存在處不確定，故以三子計畫做為漏洞挖掘方式之研究範疇，惟不以此三面項作為三式漏洞均佈要求)，亦使用已發現的N日資安漏洞進行檢測。
網路服務安全(111-114)-1,184.5萬元
(1)驗證物聯網網路服務之零日(zero-day)或N日(N-day)資安漏洞和攻擊(執行單位:學研單位總計畫)
(2)開發檢測系統(執行單位:學研單位子計畫一) 
(3)功能驗證與技術移轉(執行單位:中科院)
裝置系統安全(111-114)-1,184.5萬元
(1)驗證物聯網裝置系統零日(zero-day)或N日(N-day)資安漏洞和攻擊(執行單位:學研單位總計畫)
(2)開發檢測系統(執行單位:學研單位子計畫二) 
(3)功能驗證與技術移轉(執行單位:中科院)
網路通訊安全(111-114)-1,187萬元
(1)驗證物聯網網路通訊零日(zero-day)或N日(N-day)資安漏洞和攻擊(執行單位:學研單位總計畫)
(2)開發檢測系統(執行單位:學研單位子計畫三) 
(3)功能驗證與技術移轉(執行單位:中科院)</t>
    <phoneticPr fontId="4" type="noConversion"/>
  </si>
  <si>
    <t>陳柏翰
03-4712201
#350124</t>
    <phoneticPr fontId="2" type="noConversion"/>
  </si>
  <si>
    <t>中科院
資安中心</t>
    <phoneticPr fontId="2" type="noConversion"/>
  </si>
  <si>
    <t>聯絡人
(民線)</t>
    <phoneticPr fontId="2" type="noConversion"/>
  </si>
  <si>
    <t>研究型別</t>
    <phoneticPr fontId="2" type="noConversion"/>
  </si>
  <si>
    <t>新增案
或持續案</t>
    <phoneticPr fontId="2" type="noConversion"/>
  </si>
  <si>
    <t>全案經費總額
(仟元)</t>
    <phoneticPr fontId="2" type="noConversion"/>
  </si>
  <si>
    <t>預估經費(112)
(仟元)</t>
    <phoneticPr fontId="2" type="noConversion"/>
  </si>
  <si>
    <t>簡卉菁
03-4712201
#357307</t>
    <phoneticPr fontId="2" type="noConversion"/>
  </si>
  <si>
    <t>吳裕翔
03-4712201
#359323</t>
    <phoneticPr fontId="2" type="noConversion"/>
  </si>
  <si>
    <t>陳育良
03-4712201
#357098</t>
    <phoneticPr fontId="2" type="noConversion"/>
  </si>
  <si>
    <t>陳志典
03-4712201
#357289</t>
    <phoneticPr fontId="2" type="noConversion"/>
  </si>
  <si>
    <t>巫穎毅
03-4712201
#357086</t>
    <phoneticPr fontId="2" type="noConversion"/>
  </si>
  <si>
    <t>柯政榮
03-4712201
#359621</t>
    <phoneticPr fontId="2" type="noConversion"/>
  </si>
  <si>
    <t>邱茂盛
03-4712201
#357054</t>
    <phoneticPr fontId="2" type="noConversion"/>
  </si>
  <si>
    <t>張景星
03-4712201
#357304</t>
    <phoneticPr fontId="2" type="noConversion"/>
  </si>
  <si>
    <t xml:space="preserve">李紹頤 
03-4712201
#357082  </t>
    <phoneticPr fontId="2" type="noConversion"/>
  </si>
  <si>
    <t>高功率微波源產生器設計製作</t>
    <phoneticPr fontId="2" type="noConversion"/>
  </si>
  <si>
    <t>中科院
資通所
(電子戰組)</t>
    <phoneticPr fontId="2" type="noConversion"/>
  </si>
  <si>
    <t>聶雅玉
03-4712201
#353474</t>
    <phoneticPr fontId="2" type="noConversion"/>
  </si>
  <si>
    <t>航訓場域飛行員航空生理與壓力監測技術</t>
  </si>
  <si>
    <t>112-114</t>
  </si>
  <si>
    <t xml:space="preserve">1.ADN之反應器觸媒床開發與特性研究。
2.1~20牛頓等級的ADN單基火箭推進器研製。
3.適用ADN之太空規格自鎖閥、電磁閥之開發。
4.推進器模組之地面測試。
5.本院執行太空規格自鎖閥、電磁閥之工程改良，並進行功能測試。
第一年(112年)－ 659萬元(學研單位 371萬元，中科院 288萬元)
議題一: ADN單基火箭推進技術
(1) 進行ADN配方與觸媒型式精進與選定
(2) 進行反應器觸媒床開發與特性測試
(3) 完成推進器試驗設備整備
(4) 完成1牛頓級推進器設計
議題二:推進劑控制閥技術
(1) 進行電磁閥設計參數分析
(2) 進行自鎖閥設計參數分析
(3) 進行材料相容性測試
(4) 進行電磁閥磁場與流場數值模擬分析
(5) 進行電磁閥雛型件設計與製作
第二年－ 1,235萬元(學研單位 600萬元，中科院 635萬元)
議題一:ADN單基火箭推進技術
(1) 完成1牛頓級推進器製作
(2) 進行1牛頓級推進器地面性能測試
(3) 進行1牛頓級推進器精進設計與真空性能測試件製作
(4) 進行20牛頓級推進器設計
(5) 進行推進器真空性能測試整備
議題二:推進劑控制閥技術
(1) 進行自鎖閥磁場與流場數值模擬分析
(2) 完成自鎖閥雛型件設計與製作
(3) 完成控制電路設計與製作
(4) 進行閥件性能測試整備
(5) 進行電磁閥雛型件性能測試
第三年(114年)： 1,073萬元(學研單位 523萬元，中科院 550萬元)
議題一:ADN單基火箭推進技術
(1) 完成20牛頓級推進器製作
(2) 進行20牛頓級推進器地面性能測試
(3) 進行1牛頓級與20牛頓級推進器真空性能測試
(4) 進行推進器與控制閥整合測試
議題二:推進劑控制閥技術
(1) 進行自鎖閥雛型件測試
(2) 進行控制閥件精進研改與測試
(3) 進行閥件間電磁干擾特性研究
</t>
    <phoneticPr fontId="2" type="noConversion"/>
  </si>
  <si>
    <t>大型垂直起降無人機(VTOL)關鍵技術開發</t>
  </si>
  <si>
    <t>煞車性能設計及評估參數之研究</t>
  </si>
  <si>
    <t>112-1</t>
    <phoneticPr fontId="2" type="noConversion"/>
  </si>
  <si>
    <t>112-2</t>
    <phoneticPr fontId="2" type="noConversion"/>
  </si>
  <si>
    <t>本案規劃運用人工智慧技術在無人機戰場情蒐、砲塔目標追瞄等專案上，克服戰場目標影像難以蒐集及深度模型運算沉重兩項問題，使複雜的深度類神經網路能具體運用在軍事領域。本計畫分為四個階段(111-114)，每一階段為期一年，以下分年說明研究目標:
(一) 稀有戰場目標彩色影像自動化生成: 研究條件生成對抗網路(cGAN)，搭配少量真實樣本及無人機3D飛行模擬器，獲得各種視角、光影條件的擬真戰場目標影像，最後以量化指標評估擬真影像的品質。
(二) 稀有戰場目標紅外線影像自動化生成: 研究轉移學習(Transfer Learning)將可見光影像特徵轉移至紅外線深度模型上，產生對應前述戰場目標的擬真紅外線影像，同樣需定義量化指標以評估擬真影像的品質。
(三) 訓練影像分類、物件偵測、語意分割與實例分割模型: 實現當時最先進影像辨識模型各一種，並以生成之可見光與紅外線擬真影像訓練。
(四) 研究模型輕量化方法加速影像辨識模型: 深入研究剪枝、量化、知識蒸餾等方法輕量化前述影像辨識模型，使之能移植到邊緣運算平台，達到理想運算效率。
分工分年預算：
一、 稀有戰場目標彩色影像自動化生成(111年，經費503萬；學研中心381萬、中科院122萬)
(1)網路爬圖蒐集稀有目標的真實影像，並由人工過濾出有效資料(執行單位:學研單位)
(2)於3D繪圖引擎上建立稀有目標立體模型(執行單位:學研單位)
(3)以無人機飛行模擬器獲取稀有目標模型照片(執行單位:學研單位)
(4)設計生成對抗網路的生成網路以及判別網路結構(執行單位: 中科院、學研單位)
(5)訓練生成對抗網路使其能輸入模型遮罩影像後產生擬真影像(執行單位: 中科院、學研單位)
(6)透過IS(Inception Score)來評估擬真影像的品質(執行單位:中科院、學研單位)
二、稀有戰場目標紅外線影像自動化生成(112年，經費503萬；學研中心381萬、中科院122萬)
(1)透過紅外線感測器蒐集紅外線影像(執行單位:學研單位)
(2)研究轉移學習方法擷取可見光影像特徵(執行單位: 學研單位)
(3)設計條件生成對抗網路從可見光圖像拓展到多光譜通道(執行單位: 中科院、學研單位)
(4)輸入模型遮罩影像產生擬真紅外線影像(執行單位: 中科院、學研單位)
(5)透過IS(Inception Score)來評估擬真紅外線影像品質(執行單位:中科院、學研單位)
三、訓練影像分類、物件偵測、語意分割與實例分割模型(113年，經費503萬；學研中心381萬、中科院122萬)
(1)實現最先進(state-of-the-art)影像分類模型(執行單位: 中科院、學研單位)
(2)實現最先進(state-of-the-art)物件偵測模型(執行單位: 中科院、學研單位)
(3)實現最先進(state-of-the-art)語義切割模型(執行單位: 中科院、學研單位)
(4)實現最先進(state-of-the-art)實例切割模型(執行單位: 中科院、學研單位)
(5)以第一、二階段生成之擬真影像訓練上述模型(執行單位:學研單位)
四、研究模型輕量化方法加速影像辨識模型(114年，經費503萬；學研中心381萬、中科院122萬)
(1)用前階段影像分類模型作為老師模型，產生輕量後的學生模型(執行單位: 中科院、學研單位)
(2)用前階段物件偵測模型作為老師模型，產生輕量後的學生模型(執行單位: 中科院、學研單位)
(3)用前階段語義切割模型作為老師模型，產生輕量後的學生模型(執行單位: 中科院、學研單位)
(4)用前階段實例切割模型作為老師模型，產生輕量後的學生模型(執行單位: 中科院、學研單位)
(5)移植學生模型至指定型號之嵌入式控制器上並測試運算效率(執行單位:學研單位)</t>
  </si>
  <si>
    <t xml:space="preserve">本案以3年期程發展模式與獨立量測系統進行策劃。建立一套適合台灣週邊海洋環境(左高海域或台灣西南海域等，符合水深250至350公尺之相關通訊環境)的水下通道脈衝響應模式，作為主動聲納系統以及水下長距(大於5km)聲波通訊數據機未來開發之依據。而為能有效驗證其模式，建立一套能獨立在實海域上量測水下通道脈衝響應之系統，其中包含海上量測技術建置與脈衝響應模式驗證。
(一) 水下通道脈衝響應數學模型理論導證、分析及整理。
(二) 信號脈衝響應之相位與振幅特徵分析與模式建置。
(三) 信號脈衝響應於水下通道時變多路徑延遲之特徵分析。
(四) 水下通道模擬參數之建置。
(五) 水下通道時變衰減係數之瑞利分布(Rayleigh Distribution)機率密度函數(Probability Density Function)建置。
(六) 探討水下通道脈衝響應估測結果，對於通訊調變技術應用之擇優分析。
(七) 水下通道脈衝響應模式建置。
(八) 水下音傳脈衝響應量測方法建置。
(九) 適用於台灣週邊海洋環境水下音傳脈衝響應量測系統建置(左高海域或台灣西南海域等，符合水深250至350公尺之相關通訊環境)。
議題一、水下通道脈衝響應模式建置(111~113年)-經費494萬元，學研單位:424萬元，中科院:70萬元
(1)子項1-水下通道脈衝響應數學模型理論導證、分析及整理(執行單位:學研單位/中科院)
(2)子項2-信號脈衝響應之相位與振幅特徵分析與模式建置(執行單位:學研單位) 
(3)子項3-信號脈衝響應於水下通道時變多路徑延遲之特徵分析(執行單位:學研單位) 
(4)子項4-水下通道模擬參數之建置(執行單位:學研單位) 
(5)子項5-水下通道脈衝響應模式建置(執行單位:學研單位) 
(6)子項6-水下通道時變衰減係數之瑞利分布機率密度函數建置(執行單位:學研單位)
(7)子項7-水下通訊調變技術應用之擇優分析(執行單位:學研單位)
議題二、水下通道脈衝響應量測方法與量測系統建置(111~113年)- 880萬元，學研單位:866萬元，中科院:14萬元
(1)子項1-水下音傳脈衝響應量測方法建置(執行單位:學研單位)
(2)子項2-水下音傳脈衝響應量測系統建置(執行單位:學研單位/中科院) </t>
  </si>
  <si>
    <t xml:space="preserve">本案開發以RISC-V為核心的處理器、研製硬體功能及指令集、移植RTOS作業系統，以滿足安全性、高效能需求。並研製AI加速器取代通用的GPU，讓系統智能化，並減少功耗與加快執行速度，可應用於人工智慧演算法(Algorithm)，達成自主與智能化的目標。本案導入電子系統層級(Electronic System Level, ESL)設計方法，完成軟硬體設計、測試、驗證及於開發板展示。
議題：
(一)64位元多核心SoC IP研製：1.系統功耗模型及性能模型研析；2.以ESL設計方法，執行CPU Hardware Description Language (HDL)設計、模擬、驗證；3.HDL Code在FPGA(Field Programmable Gate Array)測試、驗證；4.RTOS(RealTime Operating System)作業系統移植(Porting)。
(二)指令集新增、修改與測試：1.修改指令、新增AI加速器指令評估、設計、測試；2.編譯器及發展工具設計、修改、驗證。3.Code Generator及驅動程式修改。
(三)AI加速器研製：1.具雙核心RISC-V CPU；2.Base on MDFI(Micro-Darknet for Inference)利用ESL方法設計AI加速器，架構效能探勘、功耗模型 (SystemC model)；3.MDFI支援的運算格式包含浮點與int-8-16-8 資料格式；4.支援自行設計的CNN (Convolutional Neural Net) 神經網路的DL(Deep Learning) model；5.支援開放神經網路交換格式(Open Neural Network Exchange, ONNX)或張量虛擬機格式(Tensor Virtual Machine, TVM)之中間語言(Intermediate representation)；6.以FPGA實現整合CPU及AI加速器及功能測試。7.作業系統移植。
(四)開發板及功能板設計、測試及驗證：1.整合多核心SoC、週邊IP設計(UART、I2C、SPI、Ethernet)等之FPGA功能板設計、製作、測試及RTOS作業系統移植、成果展示；2.整合雙核心CPU及AI加速器之FPGA功能板設計、製作、測試及作業系統移植、成果展示。3.需提供開發系統(含硬體及軟體)、發展板或功能板各1套及完整教育訓練。
議題一(執行年度111-112)- 64位元多核心SoC IP研製，經費700萬元
(1)子項1-RISC-V開發環境及電子系統層級(ESL)系統規劃、建置(執行單位:學研單位)
(2)子項2-以ESL執行CPU Hardware Description Language (HDL)設計、模擬、驗證(執行單位:學研單位)
(3)子項3-RTOS(RealTime Operating System)作業系統移植(執行單位:學研單位)
(4)子項4-多核RISC-V 處理器IP SOCESL平台設計與驗證(執行單位:學研單位)
(5)子項5-多核RISC-V 處理器RTL Code Verification(執行單位:學研單位)
(6)子項6-軟硬體設計程式開發教育訓練、開發環境移轉至需求單位(執行單位:學研單位)
議題二(執行年度111-112)- 指令集新增、修改與測試，經費800萬元
(1)子項1-根據功能需求，研究分析支援的RISC-V 指令集架構 (ISA) (執行單位:學研單位)
(2)子項2- RISC-V 發展環境設置(執行單位:學研單位)
(3)子項3-評估新增安全指令的方法，LLVM RISC-V 編譯器的修改方案(執行單位:學研單位)
(4)子項4- LLVM RISC-V 編譯器新增指令方案實作(執行單位:學研單位)
(5)子項5-目標RISC-V 處理器的RTL Code Verification (執行單位:學研單位)
(6)子項6-教育訓練、開發環境移轉至需求單位(執行單位:學研單位)
議題三(執行年度111-114)- AI加速器研製，經費1,771萬元(中科院270萬元，學研單位1,501萬)
(1)子項1-人工智慧應用深度學習演算法研究、建置深度學習模型設計評估系統(執行單位:學研單位)
(2)子項2-建置電子層級系統(Electronic System Level, ESL)發展環境、人員教育訓練課程(執行單位:學研單位)
(3)子項3-利用ESL方法設計AI硬體加速器，架構效能探勘、功耗模型建置(執行單位:學研單位)
(4)子項4-AI加速器指令集設計 (ISA)(執行單位:學研單位)
(5)子項5- AI加速器 Code Generator 設計(執行單位:學研單位)
(6)子項6- 加速器驅動程式(執行單位:學研單位)
(7)子項7- AI加速器RTL硬體描述語言實作與ESL golden model驗證(執行單位:學研單位)
(8)子項8- RISC-V處理器與AI 硬體加速器的SoC RTL系統驗證(執行單位:學研單位)
(9)子項9-以FPGA實現整合CPU及AI加速器及功能測試(執行單位:中科院/學研單位)
(10)子項10-硬體設計及軟體程式開發教育訓練、開發環境移轉至需求單位(執行單位:學研單位)
(11)子項11-參數設計、加速器規格確認、功能驗測(執行單位:中科院)
議題四(執行年度113-114)- 功能板設計、測試與驗證，經費1,560萬元(中科院560萬元，學研單位1,000萬元)
(1)子項1-開發板多核心CPU、週邊IP設計(System on Chip, SoC)等之FPGA整合測試與驗證 (執行單位:學研單位)
(2)子項2-開發板多核心CPU、AI加速器之FPGA整合測試與驗證 (執行單位:學研單位)
(3)子項3-RTOS作業系統移植(執行單位:學研單位)
(4)子項4-軟體程式開發教育訓練，開發環境移轉至需求單位(執行單位:學研單位)
(5)子項5-功能板多核心CPU、週邊IP設計(System on Chip, SoC)等之FPGA整合測試與驗證 (執行單位:中科院)
(6)子項6-功能板多核心CPU、AI加速器之FPGA整合測試與驗證 (執行單位:中科院)
</t>
  </si>
  <si>
    <t>余重信工程師
04-27023051
#502299</t>
    <phoneticPr fontId="2" type="noConversion"/>
  </si>
  <si>
    <t>中科院
航空所
(結材組)</t>
    <phoneticPr fontId="2" type="noConversion"/>
  </si>
  <si>
    <t>中科院
航空所
(氣動組)</t>
    <phoneticPr fontId="2" type="noConversion"/>
  </si>
  <si>
    <t>中科院
航空所
(專案工程組)</t>
    <phoneticPr fontId="2" type="noConversion"/>
  </si>
  <si>
    <t>配合先進引擎的研發需求，本案規劃以三年的期程，以具備高溫及長實驗時間之連管風洞設備，模擬極音速條件下之超音速燃燒室流場，並進行引擎燃燒室熱防護材料開發之實驗，規劃如下。
先進引擎高溫段熱傳分析(111 ~ 113年)-420萬
(1)熱防護材料性能規格及性能優化研討。(執行單位:中科院)
(2)熱防護材料之高溫特性量測結果分析。(執行單位:學研單位)
(3)超音速燃燒室之流場特性/熱傳分析。(執行單位:學研單位)
高溫長時間超音速燃燒室優化佈局研究(111 ~ 113年)-1895萬
(1)試驗設備研改設計研討與審查。(執行單位:中科院)
(2)燃燒室佈局優化測試規劃研討與審查。(執行單位:中科院)
(3)燃燒室製造規格研討與審查。(執行單位:中科院)
(4)超音速燃燒室佈局設計及製造。(執行單位:學研單位)
(5)超音速燃燒室佈局之優化分析(執行單位:學研單位)
(6)超音速燃燒室規格(含材質、幾何、組裝)確認及製程設計。(執行單位:學研單位)
熱防護材料開發與測試(111 ~ 113年)-2697萬
(1)熱防護材料開發需求研討與審查。(執行單位:中科院)
(2)熱防護材料製程研討與審查。(執行單位:中科院)
(3)熱防護材料測試需求研討與審查。(執行單位:中科院)
(4)熱防護材料之高溫試驗：耐溫性、熱傳導係數、膨脹係數、強度等特性量測。(執行單位:學研單位)
(5)陶瓷、碳基複合材料/熱防護塗層之材料合成及性質分析。(執行單位:學研單位)
(6)高熱阻材料開發及性質分析。(執行單位:學研單位)
(7)陶瓷、碳基複合材料/熱防護塗層之材料合成與參數優化。(執行單位:學研單位)
(8)高熱阻材料合成與參數優化。(執行單位:學研單位)
(9)熱防護材料性能優化。(執行單位:學研單位)</t>
  </si>
  <si>
    <t>本計畫之目的，即在於依國家未來建軍方向及國防先進科技發展需求，以MIL-STD-1472H之架構與設計原則為藍圖，整合民間學研成熟科技，將人因工程理念導入武器系統、次系統、設備和設施之研製中，建構專案計畫人因工程作業執行依據，以完成任務需求，達到提升有效性、安全性、舒適性及操作績效之目的，厚植我國國防自主能力與國防力量。
議題一：發展人因工程驗證與確認審查準則(執行：學研單位，1038萬)
1.武器系統操作情境取樣審查準則 (111年)
2.武器系統設計驗證審查準則 (112年)
3.武器系統整合確認審查準則 (113年)
4.人因回饋方案驗證審查準則 (114年)
議題二：制定國軍作業空間設計準則(執行：學研單位，1599萬)
1.武器系統操作之關鍵尺寸與施力之設計準則 (111-114年)
2.武器系統整體後勤之人因工程設計準則 (112年)
3.武器系統作業環境設計準則，包括空間、照明、溫濕度、噪音、振動、空氣品質…等 (113年)
4.武器系統操作之肌肉骨骼傷害預防 (114年)
5.武器系統生命週期之人因工程檢核工具 (114年)
議題三：制定軟、硬體人機互動介面之人因工程準則(執行：學研單位，844萬)
1.顯示裝置設計準則 (111年)
2.控制裝置設計準則 (112年)
3.武器系統人機介面互動設計準則 (113年)
4.硬體顯控裝置整合之人因工程檢核工具 (114年)
5.資訊系統人機互動之人因工程檢核工具 (114年)</t>
  </si>
  <si>
    <t>1. 台灣地區海域環境模擬之關鍵模式研究(學校-111年100萬元、112年100萬元、113年100萬元)。
2. 聲納偵測模擬之關鍵模式研究(學校-111年100萬元、112年100萬元、113年100萬元)。
3. 潛艦戰術模擬之關鍵模式研究(學校-111年100萬元、112年100萬元、113年100萬元)。
4. 反潛戰術模擬之關鍵模式研究(學校-111年100萬元、112年100萬元、113年100萬元)。
5. 反制魚雷戰術模擬之關鍵模式研究(學校-111年100萬元、112年100萬元、113年100萬元)。
6. 水雷戰術模擬之關鍵模式研究(學校-111年100萬元、112年100萬元、113年100萬元)。
7.關鍵模式與戰場環境戰術模擬資料庫整合測試平台研發(中科院-111年300萬元、112年300萬元、113年300萬元)。</t>
  </si>
  <si>
    <t>112-113</t>
    <phoneticPr fontId="2" type="noConversion"/>
  </si>
  <si>
    <t>先進戰鬥個裝人因評估與場域驗證建置計畫</t>
  </si>
  <si>
    <t>蔡秉霖上校
03-4712201
#355264</t>
  </si>
  <si>
    <t>中科院
航空所
(動力組)</t>
    <phoneticPr fontId="2" type="noConversion"/>
  </si>
  <si>
    <t>運用人工智慧技術之多學科飛行載具最佳化概念設計技術開發</t>
    <phoneticPr fontId="2" type="noConversion"/>
  </si>
  <si>
    <t>徐建棟工程師
04-27023051
#503913</t>
    <phoneticPr fontId="2" type="noConversion"/>
  </si>
  <si>
    <t>航太用鎂合金研製及材料數據研析</t>
    <phoneticPr fontId="2" type="noConversion"/>
  </si>
  <si>
    <t>耐高溫材料TZM合金關鍵技術開發</t>
  </si>
  <si>
    <t xml:space="preserve">112年: TZM合金SLM(PBF/EBM)積層製造模擬研究以及參數開發－1,700萬元(學研單位1,000萬元；中科院700萬元)
 TZM合金積層製造技術研究探討 
 TZM合金積層製造粉末性質研究(成份、粒徑、流動性)
 TZM合金積層製造析出動力學模擬
 TZM合金積層製造相變化研究
 TZM合金積層製造參數開發
 TZM合金積層製造熱處理條件開發
 TZM合金積層製造高溫檢測能量評估
113年:建立TZM合金SLM(PBF/EBM) 積層製造材料機械性質數據－1,600萬元(學研單位900萬元；中科院700萬元)
 積層製作TZM合金積層製造製程[SLM(PBF/EBM)]
 積層製作TZM合金熱處理製程(線切割、應力消除、固溶時效)
 積層製作TZM合金微觀組織分析
 積層製作TZM合金測試試片
 TZM合金積層製造材料機械性質測試
 品質檢測分析[密度檢測、非破壞性電腦斷層掃描(X-RAY CTScan)、尺碼檢驗、粗糙度檢驗]
</t>
    <phoneticPr fontId="2" type="noConversion"/>
  </si>
  <si>
    <t>112年：飛行員穿戴式生理感測裝置與壓力指數AI演算法開發－995萬元(學研單位 640萬元；中科院 355萬元)
1. 航空生理感測裝置規格研析與開發。
2. 收集飛行員生理信號與資料。
3. 建置飛行員生理與壓力參數資料庫(含一般地面場域)。
4. 開發航空生理與壓力指數演算法。
5. 研究一般地面場域與飛行模擬低壓低氧高G環境場域資料傳輸與抗干擾技術。
6. 規劃飛行模擬場域測試科目(含：人體離心機、高空低壓艙科目)。
113年：飛行員航空生理與壓力監測平台整合測試及航訓場域模擬測試－1,220萬元(學研單位 800萬元；中科院 420萬元)
1. 開發航空穿戴式生理感測雛型裝置。
2. 開發智慧型航空生理與壓力指數演算法
3. 開發航空體能戰力指標模型。
4. 研析封閉式區域資料儲存分析平台。
5. 系統整合測試(地面場域、穿戴式裝置、資料儲存分析器)。
6. 飛行模擬場域系統之測試科目驗證(含：人體離心機、高空低壓艙、測試科目、穿戴式裝置、資料儲存分析器)與系統修正。</t>
    <phoneticPr fontId="2" type="noConversion"/>
  </si>
  <si>
    <t>1. 建立國軍通用戰鬥個裝性能分析與戰術測試分析標準
2. 結合數位戰士、外骨骼、防護裝備和戰鬥動作需求整合現有個人裝備
3. 產官學三方合作建置專業場域驗證研究中心
4. 本案共分三年執行，預估總金額3,130萬元。
5.112年1,000萬(學研單位850萬；中科院150萬)(完成測試項目擬定、推動量測系統規畫建置、推動場域驗證場地規畫建置)
 a.完成測試項目擬定
 b.推動量測系統規畫建置
 c.推動場域驗證場地規畫建置
6.113年1,350萬(學研單位1,160萬；中科院190萬)(完成實驗步驟SOP擬定、完成量測系統建置備便、完成場域驗證場地建置、推動場域驗證實驗與數據蒐集)
 a.完成實驗步驟SOP擬定
 b.完成量測系統建置備便
 c.完成場域驗證場地建置
 推動場域驗證實驗與數據蒐集
7.114年780萬(學研單位630萬；中科院150萬)(完成場域驗證實驗與數據蒐集、完成設計回饋、完成雲端資料庫建置)
 a.完成場域驗證實驗與數據蒐集
 b.完成設計回饋
 c.完成雲端資料庫整合建置</t>
    <phoneticPr fontId="2" type="noConversion"/>
  </si>
  <si>
    <t>ADN單基液體火箭推進模組開發(1/3)</t>
    <phoneticPr fontId="2" type="noConversion"/>
  </si>
  <si>
    <t>行動裝置安全組件開發與應用於高頻寬傳輸之研究</t>
    <phoneticPr fontId="2" type="noConversion"/>
  </si>
  <si>
    <t>高抗熱震性之陶瓷基複材開發研究</t>
  </si>
  <si>
    <t>情監偵裝備效能評估模式研究</t>
  </si>
  <si>
    <t>短程防空系統共同作戰圖像關鍵技術</t>
  </si>
  <si>
    <t>無人飛行器圖拍定位定向關鍵技術</t>
  </si>
  <si>
    <t>1.光電系統分散式目標識別(學校-112年380萬元/中科院-112年160萬元、113年260萬元/中科院-113年160萬元、114年140萬元/中科院-114年150萬元)。
2.戰場情境圖像整合(學校-112年320萬元/中科院-112年140萬元、113年240萬元/中科院-113年140萬元、114年160萬元/中科院-114年150萬元)。</t>
  </si>
  <si>
    <t xml:space="preserve">1.雷達監偵裝備效能評估模式研究(學校-112年150萬元、113年150萬元、114年150萬元)。
2.紅外線監偵裝備效能評估模式研究(學校-112年150萬元、113年150萬元、114年150萬元)。
3.光電監偵裝備效能評估模式研究(學校-112年100萬元、113年100萬元、114年100萬元)。
4.通信裝備效能評估模式研究(學校-112年100萬元、113年100萬元、114年100萬元)。
5.雷射測距及標定裝備效能評估模式研究(學校-112年100萬元、113年100萬元、114年100萬元)。                                                                       6. 情監偵裝備效能參數轉換及資料庫管理系統開發(中科院-112年300萬元、113年300萬元、114年300萬元)。
</t>
  </si>
  <si>
    <t>一、高衝擊拋射體及路徑控制模組的技術評估、規劃與初步設計(執行年度112年)-經費1,000萬元
(1)高衝擊拋射體及路徑控制模組之創新外型結構設計與氣動力分析：(執行單位:中科院100萬/生製中心50萬)
(2)高衝擊拋射體路徑控制模組之自發式安全電源技術、高動態衛星導引及飛控技術、高動態滾轉致動及控制迴路技術、二維度目標感測及觸發技術、非接觸式資料上載技術的評估、規劃與初步設計(執行單位:中科院550萬)
(3)高衝擊拋射體路徑控制模組之適型式衛星接收天線設計開發(執行單位:學研單位100萬)
(4)高衝擊拋射體路徑控制模組之衛星訊號快速鎖定與定位演算法則開發(執行單位:學研單位100萬)
(5)高衝擊拋射體路徑控制之6D運動演算法則開發(執行單位:學研單位100萬)
二、高衝擊拋射體及路徑控制模組細部設計與開發製作(執行年度113年)-經費1,800萬元
(1)高衝擊拋射體及路徑控制模組之創新外型結構體設計製作與氣動力分析(執行單位:中科院200萬/生製中心100萬)
(2)高衝擊拋射體路徑控制模組之自發式安全電源技術、高動態衛星導引及飛控技術、高動態滾轉致動及控制迴路技術、二維度目標感測及觸發技術、非接觸式資料上載技術的細部設計與開發製作(執行單位:中科院900萬)
(3)高衝擊拋射體路徑控制模組之適型式衛星接收天線設計製作(執行單位:學研單位200萬)
(4)高衝擊拋射體路徑控制模組之高動態雙星系穩定鎖定與定位演算法則開發(執行單位:學研單位200萬)
(5)高衝擊拋射體路徑控制之6D運動電腦模擬與分析(執行單位：學研單位200萬) 
三、高衝擊拋射體及路徑控制模組功能測試與實體迴路模擬(執行年度114年)-經費1,200萬元
(1)高衝擊拋射體及路徑控制模組之創新外型結構體功能測試 (執行單位:中科院100萬/生製中心100萬)
(2)高衝擊拋射體路徑控制模組之自發式安全電源模組、高動態衛星導引及飛控模組、高動態滾轉致動及控制迴路模組、二維度目標感測及觸發技術、非接觸式資料上載模組的功能測試與實體迴路模擬。(執行單位:中科院700萬)
(3)高衝擊拋射體路徑控制模組之適型式衛星接收天線功能測試(執行單位:學研單位100萬)
(4)高衝擊拋射體路徑控制模組之高動態雙星系穩定鎖定與定位演算法則功能測試(執行單位:學研單位200萬)
四、高衝擊拋射體及路徑控制模組衝擊試驗與整合飛行測試(執行年度115年)-經費900萬元
(1)高衝擊拋射體及路徑控制模組之創新外型結構體衝擊試驗與動態測試(執行單位:中科院50萬/生製中心100萬)
(2)高衝擊拋射體路徑控制模組之自發式安全電源模組、高動態衛星導引及飛控模組、高動態滾轉致動及控制迴路模組、二維度目標感測及觸發技術、非接觸式資料上載模組的衝擊試驗與動態測試。(執行單位:中科院650萬)
(3)高衝擊拋射體路徑控制模組之適型式衛星接收天線衝擊試驗與動態測試(執行單位:學研單位50萬)
(4)高衝擊拋射體路徑控制模組之高動態雙星系穩定鎖定與定位演算法則動態測試(執行單位:學研單位50萬)</t>
    <phoneticPr fontId="2" type="noConversion"/>
  </si>
  <si>
    <t xml:space="preserve">鑽石相較第三代半導體材料有更高的高崩潰電場、高導熱率、寬能隙、良好的化學惰性及物理特性等，而且能夠在更惡劣的環境下操作，國內並無鑽石基板相關的開發研究，藉由本研究計畫，開啟國內鑽石基板研究的第一哩路。
1.議題一:單晶薄膜鑽石長晶技術開發以及性能評估測試(執行年度:112年；經費:1300萬)
透過化學氣相沉積嘗試針對各式材料，包括各式異質基板、緩衝層設計、反應氣體及載氣流量等，評估各式材料對於單晶薄膜鑽石長晶的影響。
量化指標：
(1)開發厚度≧1μm，尺寸≧4mm*4mm的單晶薄膜鑽石。
執行工項：
(1) 異質基板緩衝層設計/異質基板成長單晶薄膜鑽石。(執行單位:學研單位，經費:1200萬)
(2) 單晶薄膜鑽石檢測能量建立。(執行單位:中科院，經費:100萬)
2.議題二：小尺寸Dummy級單晶鑽石基板研製(執行年度:113年；經費:1800萬)
因目前國際商售鑽石基板尺寸為4.5mm*4.5mm，厚度為0.5mm，本研究透過微波電漿化學氣相沉積技術，於鑽石基板上進行同質成長，嘗試控制電漿形狀及位置，以及控制不同的反應氣體與載氣配比，評估不同條件段於單晶鑽石成長的影響。
量化指標：
(1)開發厚度≧1mm，尺寸≧4mm*4mm的單晶鑽石晶體。
執行工項：
(1) 同質基板單晶鑽石長晶技術建立。(執行單位:學研單位，經費:1000萬)
(2) 單晶鑽石晶體加工能量建立。(執行單位:中科院，經費:800萬)
3.議題三：高純度單晶鑽石基板研製(執行年度:114年；經費:900萬)
因鑽石晶體成長時極易受到空氣中的氮元素影響，而容易造成氮摻雜，可針反應氣體及載氣的氣體純化作提升，除此之外，也可嘗試對反應腔體氣密的提升，評估腔體的洩漏率對於單晶鑽石基板氮含量的影響。雖然鑽石晶體易受氮元素影響，但所製備出來的含氮晶體還是呈現絕緣，如何將氮元素重摻雜，使鑽石晶體達導電型，是另一研究重點。
量化指標：
(1)期望開發厚度≧1mm，尺寸≧4mm*4mm，雜質含量≦10ppm的單晶鑽石晶體。
執行工項：
(1) 低氮含量/N型鑽石基板研製(執行單位:學研單位，經費:700萬)
(2) 單晶鑽石加工及檢測。(執行單位:中科院，經費:200萬)
4.議題四：大尺寸單晶鑽石基板研製(執行年度:115年；經費:800萬)
因目前國際鑽石單晶成長厚度約在5mm，本年度計畫如何開發較厚的鑽石晶體為主要的研究方向；而在鑽石晶體的增厚製程藉由前3年的研究成果進行調整。
量化指標：
(1)期望開發厚度≧3mm，尺寸≧4mm*4mm，雜質含量≦10ppm的大尺寸單晶鑽石晶體。
執行工項：
(1) 單晶鑽石晶體增厚研製。(執行單位:學研單位，經費:700萬)
(2) 單晶鑽石晶體切割、研磨加工及檢測。(執行單位:中科院，經費:100萬)
</t>
    <phoneticPr fontId="2" type="noConversion"/>
  </si>
  <si>
    <t xml:space="preserve">本「具形狀記憶效應之高吸能多孔新穎材料開發研究」，計畫為四年期之開發計畫，計畫分年研究議題與研發重點，分述如下：
1.議題一：高強度超彈性鐵基形狀記憶合金成份設計及熔煉技術開發(執行年度:112年；經費:1340萬)
以合金設計理念設計鐵基形狀記憶合金之成分配比，並藉由熱示差掃描分析儀量測吸放熱反應，以探討相變化的機制，解析新型鐵基形狀記憶區間與合金析出強化相及固溶處理的析出順序，藉以掌握新型鐵基形狀記憶合金超彈性回復區間，並建立基礎物理性能及機械性能。
量化指標：
a.鐵基形狀記憶塊材之壓縮強度≥500 MPa、回彈性≥5 %、抗拉強度≥1000 MPa、降伏強度≥800 MPa、衝擊吸收能≥20 J。
(1)合金熔煉製程技術開發(執行單位:中科院，經費:370萬)
(2)合金成份設計及微結構與機械性質研究(執行單位:學研單位，經費:970萬)
2.議題二：高強度超彈性鐵基形狀記憶合金粉末化及燒結技術開發(執行年度:113年；經費:1340萬，執行單位:中科院/學研單位)
承第一年研發成果持續進行高強度超彈性鐵基形狀記憶合金成份優化，並利用適當之合金粉末化及粉末冶金繞結製程技術進行步提升合金之機械性能，並建立完整之合金物理性能及機械性能資料庫。
量化指標：
a.鐵基形狀記憶塊材之壓縮強度≥800 Mpa、回彈性≥10 %、抗拉強度≥1000 MPa、降伏強度≥800 MPa、彈性變形量(自動回復形狀記憶變形量)≥10 %、衝擊吸收能≥40 J、密度&lt;8 g/cm3、總形狀記憶變形量≥30 %
(1)合金粉末化技術開發(執行單位:中科院，經費:370萬)
(2)粉末冶金繞結製程技術開發與彈性變形與強化機制探討(執行單位:學研單位，經費:970萬)
3.議題三：多孔結構鐵基形狀記憶合金開發(執行年度:114年；經費:1020萬，執行單位:中科院/學研單位)
探討與開發多孔結構之鐵基金屬製備方式，構建最適化孔洞結構之製程參數。將前兩年所開發之高強度超彈性鐵基形狀記憶合金製成多孔結構，探討多孔結構對形狀記憶鐵基金屬之性能及影響。
量化指標：
a.多孔結構之鐵基形狀記憶合金材料數值模型建立。
b.多孔結構之鐵基多孔材料抗衝擊力學結構模擬分析。
c.多孔結構之鐵基形狀記憶合金孔隙率≥30 %、壓縮強度≥600 MPa、回彈性≥7 %、試片尺寸≥10 cm(長)*10(寬) cm*1 cm(高)。
(1)合金多孔結構設計及製作技術開發(執行單位:學研單位，經費:850萬)
(2)多孔結構之力學性質分析(執行單位:中科院，經費:170萬)
4.議題四：多孔鐵基形狀記憶合金運用於複合結構之最佳化構型設計暨抗彈性能測試分析:(執行年度:115年；經費:980萬，執行單位:中科院/學研單位)
</t>
    <phoneticPr fontId="2" type="noConversion"/>
  </si>
  <si>
    <r>
      <t>超高溫陶瓷複材相較金屬材料和一般陶瓷材料有優異的抗氧化/燒蝕性能、良好的高溫強度和抗熱衝擊性能等，而且能夠在極端環境使用，目前院內現有熱防護材料及規劃無超高溫陶瓷複材之技術能量，藉由本計畫進行超高溫陶瓷複材研究與開發，為院內建立此技術能量，提供更多元的熱防護材料選擇。
1.議題一：執行超高溫陶瓷複材坯體研製與其物性資料庫建立(執行年度:112年；經費:1676萬)(執行單位:中科院176萬/學研單位1500案)
(1)建立超高溫陶瓷複材配方。
(2)建立超高溫陶瓷坯體製作之相關製程參數。
(3)建立超高溫陶瓷複材物性資料庫(如其相對密度≧60%、抗折強度≧100MPa)。
2.議題二：執行超高溫陶瓷複材製程之研究(1):(執行年度:113年；經費:1676萬)(執行單位:中科院176萬/學研單位1500萬)
(1)進行超高溫陶瓷粉體不同粒徑尺寸並執行高溫陶瓷複材坯體研製。
(2)進行開發超高溫陶瓷二元材料系統之研究。
(3)進行添加不同燒結劑與比例，降低其製程溫度或縮短燒結時間之研究。 
量化指標：
(1)產出超高溫陶瓷二元材料系統之複合材料，其相對密度≧80%、抗折強度≧300MPa、進行熱衝擊測試並觀察坯體表面是否裂紋產生 (升溫速率≧30</t>
    </r>
    <r>
      <rPr>
        <vertAlign val="superscript"/>
        <sz val="10"/>
        <rFont val="標楷體"/>
        <family val="4"/>
        <charset val="136"/>
      </rPr>
      <t>o</t>
    </r>
    <r>
      <rPr>
        <sz val="10"/>
        <rFont val="標楷體"/>
        <family val="4"/>
        <charset val="136"/>
      </rPr>
      <t xml:space="preserve">C/min，升至500 </t>
    </r>
    <r>
      <rPr>
        <vertAlign val="superscript"/>
        <sz val="10"/>
        <rFont val="標楷體"/>
        <family val="4"/>
        <charset val="136"/>
      </rPr>
      <t>o</t>
    </r>
    <r>
      <rPr>
        <sz val="10"/>
        <rFont val="標楷體"/>
        <family val="4"/>
        <charset val="136"/>
      </rPr>
      <t>C後進行水萃或氣冷方式進行降溫) 。
3.議題三：執行超高溫陶瓷複材製程研究(2):(執行年度:114年；經費:1486萬)(執行單位:中科院176萬/學研單位1310萬)
(1)進行開發超高溫陶瓷三元材料系統之研究。
(2)進行添加不同摻雜物與比例提升抗氧化燒蝕與抗熱衝擊性能之研究。
量化指標：
(1)產出超高溫陶瓷三元材料系統之複合材料，相對密度≧90%、抗折強度≧500MPa、燒蝕量≦5%、進行熱衝擊測試並觀察坯體表面是否裂紋產生(升溫速率≧30</t>
    </r>
    <r>
      <rPr>
        <vertAlign val="superscript"/>
        <sz val="10"/>
        <rFont val="標楷體"/>
        <family val="4"/>
        <charset val="136"/>
      </rPr>
      <t>o</t>
    </r>
    <r>
      <rPr>
        <sz val="10"/>
        <rFont val="標楷體"/>
        <family val="4"/>
        <charset val="136"/>
      </rPr>
      <t xml:space="preserve">C/min，升至800 </t>
    </r>
    <r>
      <rPr>
        <vertAlign val="superscript"/>
        <sz val="10"/>
        <rFont val="標楷體"/>
        <family val="4"/>
        <charset val="136"/>
      </rPr>
      <t>o</t>
    </r>
    <r>
      <rPr>
        <sz val="10"/>
        <rFont val="標楷體"/>
        <family val="4"/>
        <charset val="136"/>
      </rPr>
      <t>C後進行水萃或氣冷方式進行降溫)。</t>
    </r>
    <phoneticPr fontId="2" type="noConversion"/>
  </si>
  <si>
    <r>
      <t>本案「高溫操作紅外線感測技術」研發之感測器，目的為將傳統中波段紅外線感測器操作溫度提高，進而做到體積小重量輕且功耗低的優點。
1.議題一：XBn磊晶片研究試製並開發紅外線感測單乙型元件製程(執行年度:112年；經費:1000萬)(執行單位:中科院/學研單位)
執行工項：
(1)XBn-InAs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/AlAs</t>
    </r>
    <r>
      <rPr>
        <vertAlign val="subscript"/>
        <sz val="10"/>
        <rFont val="標楷體"/>
        <family val="4"/>
        <charset val="136"/>
      </rPr>
      <t>y</t>
    </r>
    <r>
      <rPr>
        <sz val="10"/>
        <rFont val="標楷體"/>
        <family val="4"/>
        <charset val="136"/>
      </rPr>
      <t>Sb</t>
    </r>
    <r>
      <rPr>
        <vertAlign val="subscript"/>
        <sz val="10"/>
        <rFont val="標楷體"/>
        <family val="4"/>
        <charset val="136"/>
      </rPr>
      <t>1-y</t>
    </r>
    <r>
      <rPr>
        <sz val="10"/>
        <rFont val="標楷體"/>
        <family val="4"/>
        <charset val="136"/>
      </rPr>
      <t>/InAs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磊晶片研究試製(執行年度:112年)(執行單位:學研單位、經費:350萬/中科院、經費:250萬)
XBn磊晶片研究試製包含XRD檢測磊晶應力與材料成分，光激發螢光波長檢測材料能隙。
(2)紅外線單乙型元件製程技術開發(執行年度:112年)(執行單位:學研單位、經費:150萬/中科院、經費:150萬)
製程技術開發包含平台蝕刻製程，精準控制蝕刻深度與形貌。披覆層製程，良好平整度與低漏電流。金屬接觸層，降低接觸電阻。
(3)紅外線單乙型元件檢測：(執行年度:112年)(執行單位:學研單位、經費:50萬/中科院、經費:50萬)
包含變溫暗電流。光響應頻譜檢測感測波長。
2.議題二：XBn磊晶晶圓製作並開發150K操作溫度紅外線感測焦平面型640x512(15um pitch) FPA元件製程以及IDDCA感測模組封裝(執行年度:113年；經費:1500萬)(執行單位:中科院/學研單位)
執行工項：
(1)XBn-InAs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/AlAs</t>
    </r>
    <r>
      <rPr>
        <vertAlign val="subscript"/>
        <sz val="10"/>
        <rFont val="標楷體"/>
        <family val="4"/>
        <charset val="136"/>
      </rPr>
      <t>y</t>
    </r>
    <r>
      <rPr>
        <sz val="10"/>
        <rFont val="標楷體"/>
        <family val="4"/>
        <charset val="136"/>
      </rPr>
      <t>Sb</t>
    </r>
    <r>
      <rPr>
        <vertAlign val="subscript"/>
        <sz val="10"/>
        <rFont val="標楷體"/>
        <family val="4"/>
        <charset val="136"/>
      </rPr>
      <t>1-y</t>
    </r>
    <r>
      <rPr>
        <sz val="10"/>
        <rFont val="標楷體"/>
        <family val="4"/>
        <charset val="136"/>
      </rPr>
      <t>/InAs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磊晶晶圓製作：(執行年度:113年)(執行單位:學研單位、經費:600萬/中科院、經費:400萬)
包含XRD檢測磊晶均勻度與材料成分，光激發螢光波長檢測材料能隙。
(2)150K紅外線焦平面型元件FPA製程技術開發：(執行年度:113年)(執行單位:中科院、經費:150萬)
晶圓前段製程包含平台蝕刻製程、披覆層製程與金屬接觸層以及銦柱製程。晶圓後段製程包含ROIC混成製程、晶圓背面減薄製程與抗反射鍍膜製程。
(3)150K紅外線焦平面型元件FPA檢測(執行年度:113年)(執行單位:中科院、經費:50萬)
包含低溫(77K)紅外線影像性能初步檢測(SEIR)，變溫(77~200K)紅外線影像性能細部檢測(SEIR)。
(4)150K紅外線IDDCA封裝與檢測：(執行年度:113年)(執行單位:中科院、經費:300萬)
包含致冷器與冷指管籌獲，軟硬複合近接板設計製作、冷瓶製作與真空烘烤作業。
3.議題三：XBn磊晶晶圓製作並開發200K操作溫度紅外線感測焦平面型640x512(15um pitch) FPA元件製程以及IDDCA感測模組封裝(執行年度:114年；經費:2000萬)(執行單位:中科院/學研單位)
執行工項：
(1)XBn-InAs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/AlAs</t>
    </r>
    <r>
      <rPr>
        <vertAlign val="subscript"/>
        <sz val="10"/>
        <rFont val="標楷體"/>
        <family val="4"/>
        <charset val="136"/>
      </rPr>
      <t>y</t>
    </r>
    <r>
      <rPr>
        <sz val="10"/>
        <rFont val="標楷體"/>
        <family val="4"/>
        <charset val="136"/>
      </rPr>
      <t>Sb</t>
    </r>
    <r>
      <rPr>
        <vertAlign val="subscript"/>
        <sz val="10"/>
        <rFont val="標楷體"/>
        <family val="4"/>
        <charset val="136"/>
      </rPr>
      <t>1-y</t>
    </r>
    <r>
      <rPr>
        <sz val="10"/>
        <rFont val="標楷體"/>
        <family val="4"/>
        <charset val="136"/>
      </rPr>
      <t>/InAs</t>
    </r>
    <r>
      <rPr>
        <vertAlign val="subscript"/>
        <sz val="10"/>
        <rFont val="標楷體"/>
        <family val="4"/>
        <charset val="136"/>
      </rPr>
      <t>x</t>
    </r>
    <r>
      <rPr>
        <sz val="10"/>
        <rFont val="標楷體"/>
        <family val="4"/>
        <charset val="136"/>
      </rPr>
      <t>Sb</t>
    </r>
    <r>
      <rPr>
        <vertAlign val="subscript"/>
        <sz val="10"/>
        <rFont val="標楷體"/>
        <family val="4"/>
        <charset val="136"/>
      </rPr>
      <t>1-x</t>
    </r>
    <r>
      <rPr>
        <sz val="10"/>
        <rFont val="標楷體"/>
        <family val="4"/>
        <charset val="136"/>
      </rPr>
      <t>磊晶晶圓製作：(執行年度:114年)(執行單位:學研單位、經費:800萬/中科院、經費:500萬)
包含XRD檢測磊晶均勻度與材料成分，光激發螢光波長檢測材料能隙。
(2)200K紅外線焦平面型元件FPA製程技術開發：(執行年度:114年)(執行單位:中科院、經費:300萬)
晶圓前段製程包含平台蝕刻製程、披覆層製程與金屬接觸層以及銦柱製程。晶圓後段製程包含ROIC混成製程、晶圓背面減薄製程與抗反射鍍膜製程。
(3)200K紅外線焦平面型元件FPA檢測(執行年度:114年)(執行單位:中科院、經費:100萬)
包含低溫(77K)紅外線影像性能初步檢測(SEIR)，變溫(77~200K)紅外線影像性能細部檢測(SEIR)。
(4)200K紅外線IDDCA封裝與檢測：(執行年度:114年)(執行單位:中科院、經費:300萬)
包含致冷器與冷指管籌獲，軟硬複合近接板設計製作、冷瓶製作與真空烘烤作業。</t>
    </r>
    <phoneticPr fontId="2" type="noConversion"/>
  </si>
  <si>
    <t>112年突破式學合(1,000-5,000萬)新增案提案項目審查</t>
    <phoneticPr fontId="2" type="noConversion"/>
  </si>
  <si>
    <t>學研單位預算
(佔比)</t>
    <phoneticPr fontId="2" type="noConversion"/>
  </si>
  <si>
    <t>中科院預算
(佔比)</t>
    <phoneticPr fontId="2" type="noConversion"/>
  </si>
  <si>
    <t>研究領域</t>
    <phoneticPr fontId="2" type="noConversion"/>
  </si>
  <si>
    <t>項次</t>
    <phoneticPr fontId="2" type="noConversion"/>
  </si>
  <si>
    <t>112-3</t>
  </si>
  <si>
    <t>112-4</t>
  </si>
  <si>
    <t>112-5</t>
  </si>
  <si>
    <t>112-6</t>
  </si>
  <si>
    <t>112-7</t>
  </si>
  <si>
    <t>112-8</t>
  </si>
  <si>
    <t>112-9</t>
  </si>
  <si>
    <t>112-10</t>
  </si>
  <si>
    <t>112-11</t>
  </si>
  <si>
    <t>112-12</t>
  </si>
  <si>
    <t>112-13</t>
  </si>
  <si>
    <t>112-14</t>
  </si>
  <si>
    <t>112-15</t>
  </si>
  <si>
    <t>112-16</t>
  </si>
  <si>
    <t>112-17</t>
  </si>
  <si>
    <t>112-18</t>
  </si>
  <si>
    <t>112-19</t>
  </si>
  <si>
    <t>112-20</t>
  </si>
  <si>
    <t>112-21</t>
  </si>
  <si>
    <t>112-22</t>
  </si>
  <si>
    <t>中科院
系發中心
天劍計畫</t>
    <phoneticPr fontId="2" type="noConversion"/>
  </si>
  <si>
    <r>
      <t>中科院預算</t>
    </r>
    <r>
      <rPr>
        <b/>
        <sz val="10"/>
        <color rgb="FFC00000"/>
        <rFont val="標楷體"/>
        <family val="4"/>
        <charset val="136"/>
      </rPr>
      <t>多</t>
    </r>
    <r>
      <rPr>
        <sz val="10"/>
        <color rgb="FFC00000"/>
        <rFont val="標楷體"/>
        <family val="4"/>
        <charset val="136"/>
      </rPr>
      <t xml:space="preserve">
(佔比&gt;70%)</t>
    </r>
    <phoneticPr fontId="2" type="noConversion"/>
  </si>
  <si>
    <t>林孟泓工程師
04-27023051
#503257</t>
    <phoneticPr fontId="2" type="noConversion"/>
  </si>
  <si>
    <t>是否需要召開
第二次聯審會議</t>
    <phoneticPr fontId="2" type="noConversion"/>
  </si>
  <si>
    <t>審查意見</t>
    <phoneticPr fontId="2" type="noConversion"/>
  </si>
  <si>
    <t>策略會第二次書面審查</t>
    <phoneticPr fontId="2" type="noConversion"/>
  </si>
  <si>
    <r>
      <t>學校預算</t>
    </r>
    <r>
      <rPr>
        <b/>
        <sz val="10"/>
        <color theme="1"/>
        <rFont val="標楷體"/>
        <family val="4"/>
        <charset val="136"/>
      </rPr>
      <t>多</t>
    </r>
    <r>
      <rPr>
        <sz val="10"/>
        <color theme="1"/>
        <rFont val="標楷體"/>
        <family val="4"/>
        <charset val="136"/>
      </rPr>
      <t xml:space="preserve">
(佔比&gt;75%)</t>
    </r>
    <phoneticPr fontId="2" type="noConversion"/>
  </si>
  <si>
    <t>責任區委員</t>
    <phoneticPr fontId="2" type="noConversion"/>
  </si>
  <si>
    <t>許聰池</t>
    <phoneticPr fontId="2" type="noConversion"/>
  </si>
  <si>
    <t>陳燦桐</t>
    <phoneticPr fontId="2" type="noConversion"/>
  </si>
  <si>
    <t>廖原煌</t>
    <phoneticPr fontId="2" type="noConversion"/>
  </si>
  <si>
    <t>郭建成</t>
    <phoneticPr fontId="2" type="noConversion"/>
  </si>
  <si>
    <t>陳永茂</t>
    <phoneticPr fontId="2" type="noConversion"/>
  </si>
  <si>
    <t>劉超群</t>
    <phoneticPr fontId="2" type="noConversion"/>
  </si>
  <si>
    <t>戰機高攻角失速螺旋特性分析及旋轉平衡風洞試驗關鍵技術研究</t>
  </si>
  <si>
    <t>1.子題一：VTOL 機設計。
  a. VTOL構型概念與初步設計。
  b. VTOL機氣動力分析。
  c. VTOL機穩定性分析。
  d. VTOL機飛控特性測試與驗證。
  e. VTOL氣動力特性驗證。
2.子題二：混合動力優化。
  a. 研析最適合VTOL的動力組合。
  b. 研析電動馬達與螺旋槳的最適匹配或擇優法則。
  c. 建立混和動力測試平台。
  d. 新式能源整合運用(鋰電池、燃料電池、超級電容)。
  e. 電子速變器設計。
3.子題三：VTOL機飛行控制邏輯。
  a. 建立開放式飛控系統軟硬體。
  b. 定翼/旋翼模式切換邏輯。
  c. 感測器與制動器配置。
  d. 載具自動起降功能開發。
  e. 建立混和動力測試平台。
  f. 抗風性及容錯強健控制演算法設計。
4.112年6000千元(學校4,000千元、中科院2,000千元)，
  113年21000千元(學校10,200千元、中科院10,800千元)，
  114年21000千元(學校10,200千元、中科院10,800千元)</t>
  </si>
  <si>
    <t xml:space="preserve">主題1.C/C煞車盤機械性能之研究(112年度)(學校執行:10萬，中科院協助:200萬)
  研究內容包括：複合材料煞車盤物/化性及機械性能檢驗、煞車零組件機械性能檢測、飛機著陸跑道C/C碟盤煞車模擬測試等項目。
主題2.C/C煞車盤機械摩擦係數與磨耗率之研究(112年度)(中科院執行0萬，學校配合:70萬)
  研究內容包括：固定液壓制動力下，模擬不同煞車初速之摩擦行為、固定煞車初速下，模擬不同液壓制動力之摩擦行為、設計C/C煞車碟盤摩擦係數與磨耗率量測設備。
主題3.C/C煞車盤機械摩擦係數與磨耗率之研究(113年度)(中科院執行100萬，學校配合:1550萬)
  研究內容包括：完成C/C煞車碟盤摩擦係數與磨耗率量測設備、固定液壓制動力下，量測不同煞車初速之摩擦行為、固定煞車初速下，量測不同液壓制動力之摩擦行為、飛機著陸煞車C/C碟盤性能量測（參考MIL-W-5013，使用HIL測台）。
主題4.輪胎-地面摩擦係數與滑差比關係之研究(113年度)(中科院執行:300萬，學校配合:150萬)
  研究內容包括：模擬不同路面狀態下的輪胎-地面摩擦係數對滑差比之關係式（μ-s曲線）、模擬不同飛機載重下的μ-s曲線、模擬不同飛機前進速度下的μ-s曲線、模擬不同飛機輪胎類型下的μ-s曲線、設計輪胎-地面摩擦係數與滑差比之量測設備。
主題5.輪胎-地面摩擦係數與滑差比關係之研究(114年度)(中科院執行:150萬，學校配合:1670萬)
  研究內容包括：完成輪胎-地面摩擦係數與滑差比之量測設備製作、量測不同路面狀態下的輪胎-地面摩擦係數對滑差比之關係式（μ-s曲線）、量測不同飛機載重下的μ-s曲線、量測不同飛機前進速度下的μ-s曲線、量測不同飛機輪胎類型下的μ-s曲線，建立實測參數資料庫。
</t>
  </si>
  <si>
    <t>1. 子題一：高攻角氣動力數據解析及大型動態旋轉驗證平台開發。(學校執行:1050萬，中科院協助:250萬)
   a. 完成戰機高攻角氣動力數據蒐集文獻。
   b. 完成戰機高攻角氣動力數據解析及試驗規劃。
   c. 完成大型動態旋轉平衡試驗裝備細部規劃。
   d. 完成航空所低速風洞動態旋轉平衡試驗裝備建置。
2. 子題二：標準戰機失速螺旋飛行力學分析技術開發及風洞驗證。(學校配合:100萬，中科院執行:1100萬)
   a. 完成標準戰機模型製作及標準戰機模線分析。
   b. 完成標準戰機模型動態風洞高攻角試驗分析。
   c. 完成標準戰機失速螺旋飛行模擬技術開發及試驗數據比對。
   d. 完成標準戰機模型高攻角失速螺旋特性分析。
3. 子題三：IDF與新式高教機動態旋轉平衡風洞試驗與螺旋特性分析技術開發。(學校配合:100萬，中科院執行:900萬)
   a. 完成IDF戰機模型製造及高教機模線分析。
   b. 完成IDF戰機動態風洞試驗驗證與數據分析比對。
   c. 完成新式高教機動態旋轉平衡風洞試驗及數據分析。
   d. 完成新式高教機高攻角抗螺旋特性驗證技術。
4.112年13,000千元(學校配合10,500千元、中科院2,500千元)
，113年12,000千元(學校配合1,000千元、中科院11,000千元)，114年10,000千元(學校配合1,000千元、中科院9,000千元)</t>
  </si>
  <si>
    <t>題一：計算流體力學與敏感度分析技術開發 (112年度)(學校執行：600萬，中科院協助：500萬)
　　氣動力分析為飛行載具外形最佳化重要議題之一，CFD已有開放軟體(Open Source)，如Standford University Unstructured(SU2)，不僅具市售軟體相同氣動力計算功能、多變數敏感度分析功能，可程式結果輸出與商業軟體平台整合，作為氣動力敏感度分析作業流程，以供最佳化之決策依據，建立敏感度分析資料庫，以提升氣動分析效能與準確度。
議題二：高效先進戰機外形結構概念設計和高效優化(112年度)(學校執行：300萬，中科院執行：350萬)
　　利用高效電腦輔助概念結構設計工具，開發結構參數化設計，自動化結構佈局自動化及Abaqus和HyperSizer模型設置，及高效電腦輔助結構優化設計工具，開發結構分析和優化過程的鏈接、多領域學科接口，以作為先進戰機外形「結構概念設計優化設計方法」建立，並建立相關資料庫供設計參考。
議題三：氣動外形匿蹤優化技術開發 (113年度)(學校執行：500萬，中科院執行：600萬)
　　雷達截面積分析可快速預測飛行載具外形之雷達截面積分布，判斷飛行載具外形是否在威脅範圍內符合低可偵測性，並進一步得知飛行載具外形所產生的亮點，作為飛行載具匿蹤外形調整依據。
議題四：分析工具自動化技術開發(113年度)(學校執行：300萬，中科院執行：280萬)　　
    自動化技術為飛行載具外形最佳化重要議題之一，其中網格變形、各學科介面整合連接為關鍵技術，前者根據參數敏感度不斷改變飛行載具外形，再透過後者自動計算氣動、結構及匿蹤性，以確保滿足設計點，進而實現飛行載具外形最佳化。致力於飛行載具網格變形自動化工具開發及平台介面整合，以利網格變形品質驗證。
議題五：運用深度學習技術建置載具代理模型(Surrogate Model)與數據分析平台開發 (114年度)(學校執行：300萬，中科院執行：300萬)
    航空大數據分析演算法與軟體開發及運用深度學習技術建置載具代理模型平台開發，並運用大數據分析與人工智慧技術自動計算分析數據之間關聯性驗證，進而可快速計算氣動力係數，亦可校正模擬數據與實體數據(風洞試驗及飛試數據)之間誤差，提升氣動力係數準確度。
議題六：深度學習流場分析技術開發 (114年度)(學校執行：440萬，中科院執行：250萬)
　　完成上述跨平台獨立關鍵技術及平台需求功能開發驗證，接續運用人工智慧深度學習技術，以實現流場重建、AI氣動力外形、飛行性能分析、動態模擬、特殊流場現象補捉及非穩態流場分析。。</t>
  </si>
  <si>
    <t>一、112年度：航太用鎂合金材料及表面處理製程開發 (學校執行：518萬，中科院協助：240萬)
1. 子題一：航太用鎂合金製程參數開發
 a.完成添加稀土元素對鎂合金性能分析；b. 完成航太用鎂合金細晶化製程參數研析；  c. 完成航太用鎂合金熱處理及顯微組織分析；  d. 完成航太用鎂合金熱鍛力學性能分析(塑性成形)。
2. 子題二：航太鎂合金尖端表面處理技術
  a. 環保無鉻表面處理參數設計，及其微結構與成長機制分析；  b. 環保無鉻表面處理層耐蝕及耐溫性能分析；  c. 航太用鎂合金無鉻表面處理層於高腐蝕環境腐蝕行為研析。
3. 子題三：航太鎂合金機性非線性擬合方法研析
  a. 商用及航太用鎂合金機械性能(拉伸及高週疲勞)試驗；  b. 建立航太用鎂合金動態機械性能非線性擬合方法；  c. 建立航太用鎂合金動態機械性能多變數擬合方法。
二、113年度：航太用鎂合金加工成型/表面處理製程開發及機性分析(學校執行：508萬，中科院協助：240萬)
1.子題一：航太用鎂合金加工強化及熱處理製程開發
   a. 建立航太用鎂合金熱鍛溫度、鍛造比及應變率資料庫；b. 建構航太用鎂合金熱加工區變形圖與最佳製程；c. 建立鎂合金異質金屬摩擦攪拌焊製程參數研析。
2.子題二：航太用鎂合金自修復表面處理技術
   a. 建立鎂合金自修復層關鍵製程技術開發及其成長機制研析；b. 研析鎂合金自修復層微觀組織及機械性能分析；c. 研析鎂合金自修復層耐腐蝕及耐溫性能分析。
子題三：航太用鎂合金動態機性材料設計資料庫建立
   a. 航太用鎂合金動態機械性能(疲勞、裂縫成長、破裂韌性)試驗；b. 建立航太用鎂合金動態機械性能離群值檢驗方法；c. 建立航太用鎂合金動態機械性能資料可組合性方法；d. 建立航太用鎂合金腐蝕破裂韌性(KISCC)試驗設備與方法；e. 建立航太用鎂合金動態機械性能材料數據。
三、114年度：航太鎂合金展示件製作及材料腐蝕動態機性分析 (學校執行：525萬，中科院協助：240萬)
1. 子題一：航太用鎂合金零件製造製程研發
   a. 優化航太用鎂合金調質元素與析出強化設計；b. 研製下一代戰機全尺分割組件；c. 研製下一代戰機附件系統全尺組件；d. 研製無人飛行載具全尺分割組件。
2. 子題二：複雜表面鎂合金零組件表面處理製程研究
   a. 建立航太用鎂合金零組件表面處理最適化製程；b. 建立航太用鎂合金零組件表面處理最佳化參數； c. 航太用鎂合金零組件表面處理附著性、均勻性及耐蝕性研析。
3.子題三：航太用鎂合金腐蝕破裂韌性與試驗設計優化研析
   a. 完成航太用鎂合金腐蝕破裂韌性(KISCC)試驗；b. 建立航太用鎂合金動態機械性能未斷裂數據處理方法；c. 建立航太用鎂合金動態機械性能試驗設計法優化程序；d. 建立航太用鎂合金腐蝕破裂韌性材料數據。
四、分年分項預算
112年7380千元(子題一:學界1780千元、子題二:學界2000千元、子題三:學界1400千元、中科院2400千元)
，113年7480千元(子題一:學界1780千元、子題二:學界1500千元、子題三:學界1800千元、中科院2400千元)
，114年7650千元(子題一:學界2450千元、子題二:學界1800千元、子題三:學界1300千元、中科院2400千元)</t>
    <phoneticPr fontId="2" type="noConversion"/>
  </si>
  <si>
    <t>1.地形地貌特徵識別(學校-112年180萬元/中科院-112年80萬元、學校-113年150萬元/中科院-113年140萬元、學校-114年140萬元/中科院-114年150萬元)。
2.拍攝圖像之位置及姿態計算(學校-112年180萬元/中科院-112年80萬元、學校-113年150萬元/中科院-113年140萬元、學校-114年140萬元/中科院-114年150萬元)。
3.衛星影像圖資建構(學校-112年180萬元/中科院-112年80萬元、學校-113年150萬元/中科院-113年160萬元、學校-114年160萬元/中科院-114年200萬元)。
4.同步化網路介面系統化操作(學校-112年60萬元/中科院-112年160萬元、學校-113年250萬元/中科院-113年260萬元、學校-114年60萬元/中科院-114年100萬元)。</t>
    <phoneticPr fontId="2" type="noConversion"/>
  </si>
  <si>
    <t>X</t>
    <phoneticPr fontId="2" type="noConversion"/>
  </si>
  <si>
    <t>通過</t>
    <phoneticPr fontId="2" type="noConversion"/>
  </si>
  <si>
    <t>本案以4年期程進行後量子密碼學演算法及等效安全變異演算法的實作和應用，以提升本院保密裝備研製能量。以下分年說明研究目標：
(一)由需求單位指定2個PQC數位簽章演算法進行研析，並於FPGA上實作與驗證。（經費：7,500仟元，學研單位：6,500仟元，本院：1,000仟元。)
(二)由須由單位指定2個PQC加密演算法進行研析，並於FPGA上實作與驗證。（經費：6,500仟元，學研單位：5,500仟元，本院：1,000仟元。)
(三)針對前2年實作結果進行優貨及驗證。針對上述兩個演算法進行等效安全變異研析，開發軟體程式，並於FPGA上實作與驗證。（經費：9,500仟元，學研單位：8,000仟元，本院：1,500仟元。)
(四)運用上述實作結果，整合至密鑰管理系統、PKI/CA系統或其它通信系統上，或提出導入及整合運用之規劃方案。（經費：6,000仟元，學研單位：5,000仟元，本院：1,000仟元。)</t>
  </si>
  <si>
    <t>1. 研發一兼具合乎國際標準同時亦內建國軍專屬密式之安全組件，可參數化地彈性選用標準密式或國軍專屬密式，並提升在未來高頻寬傳輸(如5G環境)或物聯網應用的相容性。
2. 大容量記憶體(至少1MB embedded flash)，Core clock達100MHz以上，密碼加速器支援至少AES256、RSA4096、ECC521及True RNG。產出完成至FPGA備便，作為下一階段Si Sample驗證基礎。
3. 目標運算效能 RSA 2K &lt; 56 ms、ECC-256 &lt; 19ms、AES256 64 clocks、SHA-256 34 clocks。
4. 研發過程採SSDLC的設計概念，驗證階段引進資訊技術安全評估共同準則(Common Criteria)，通過各種實體攻擊驗證，以確保研發標的的安全等級。
議題一：選取5G作為評估基礎，進行專屬密式運用與5G基礎設備相容性評估(112年，經費2,000仟元；學研單位1,000仟元、中科院1,000仟元) 
在5G的環境下，應用層各種資安協定(如TLS，FIDO UAF，FIDO Device Onboard等)，檢視其與加密演算法的關聯性，提出採用專屬密式與5G基礎設備相容性評估，建議運用之原則。(執行單位:學研單位與中科院分工)
議題二：安全組件之晶片規格研擬與確認(112年，經費6,000仟元；學研單位1,000仟元、中科院5,000仟元)
(一) 包含採用CPU、Core clock、MPU、RAM size、Secure Flash等規格，及密式處理器採用AES、RSA、ECC、True RNG、對抗側通道攻擊(SCA)需求等規格，依議題一的結論，提出一組建議規格。(執行單位:學研單位)
(二) 依建議規格擬定細部規格(包括系統架構、區塊圖)，設立鑑測認證目標(如CC EAL5+)。(執行單位:中科院)
議題三：晶片設計從RTL coding至FPGA確認(112年，經費12,011仟元；學研單位1,000仟元、中科院11,011仟元)
(一) 依議題二的產出進行設計、RTL編碼，以RTL prototyping進行弱點偵測與分析(Vulnerabilities detection and analysis)。(執行單位:學研單位)
(二) 測試下列旁通道攻擊之設計韌性(design resiliency)(執行單位:中科院)
 DPA attacks
 Template attacks
(三) 測試下列實體攻擊之設計韌性(design resiliency) (執行單位:中科院)
 Voltage glitching
 Clock glitching
(四) 測試資訊流洩漏偵測(leakage detection) (執行單位:中科院)
上述測試平台：ChipWhisperer + CW305 Artix FPGA
研究經費包括平台設備籌獲及測試技術之技轉
議題四：晶片應用層安全框架開發，含模擬測試API(112年，經費4,000仟元；學研單位3,000仟元、中科院1,000仟元)
(一) 利用開源資源(Open source)開發卡片內COS(如Java card)、及應用層安全框架雛型，模擬測試API。(執行單位:學研單位)
(二) 利用模擬測試API執行卡內與卡外應用層功能測試。(執行單位:中科院)
議題五：防護Physical Attack和SCA之驗證檢測(依循Common Criteria準則) (113年，經費12,011仟元；學研單位1,000仟元、中科院11,011仟元)
(一) 在後矽(post-silicon)階段需要執行的十餘項潛在安全攻擊項目中，選取在FPGA可執行之測試，透過技術移轉取得最先進測試技術，進行至少包括下列7項： (執行單位:中科院)
1. 旁通道攻擊(可部份驗測)
 Simple Power Analysis (SPA)
 Differential Power Analysis (DPA)
 Electro Magnetic Emission Analysis (EMA)
2. Flash content errors
3. Detection of Flash interface errors
4. External clock incorrect frequency
5. 後門Backdoors (scan, JTAG, etc)
6. State Machine Protection
7. Clock and Reset Protection
議題六：選取5G作為評估環境，進行5G環境模擬應用測試評估(113年，經費6,000仟元；學研單位1,500仟元、中科院4,500仟元)
選用最常見的安全保密機制(cipher scheme)TLS協定在5G環境下，進行金鑰交換、交互認證、訊息認證等測試：
(一) 以標準演算法進行測試評估。(執行單位:學研單位)
(二) 以國軍專屬演算法，導入各種可用的cipher scheme，如ECDHE、ECDSA，進行測試評估。(執行單位:中科院)
議題七：物聯網環境模擬應用測試評估(113年，經費6,000仟元；學研單位1,500仟元、中科院4,500仟元)
結合本院imPlatform的物聯網資訊流保護機制：
(一) 以標準演算法進行測試評估。(執行單位:學研單位)
(二) 以國軍專屬演算法，導入各種可用的cipher scheme，進行測試評估。(執行單位:中科院)</t>
    <phoneticPr fontId="2" type="noConversion"/>
  </si>
  <si>
    <t>X</t>
  </si>
  <si>
    <t>通過</t>
  </si>
  <si>
    <t>X</t>
    <phoneticPr fontId="2" type="noConversion"/>
  </si>
  <si>
    <t>召開
第二次聯審會議</t>
  </si>
  <si>
    <t>無意見</t>
  </si>
  <si>
    <t>通過</t>
    <phoneticPr fontId="2" type="noConversion"/>
  </si>
  <si>
    <t>112-115</t>
  </si>
  <si>
    <t>中科院
飛彈所
(致動組)</t>
    <phoneticPr fontId="2" type="noConversion"/>
  </si>
  <si>
    <t>羅璟元
03-47122201
#352488</t>
    <phoneticPr fontId="2" type="noConversion"/>
  </si>
  <si>
    <t>陳哲斌
03-47122201
#356668</t>
    <phoneticPr fontId="2" type="noConversion"/>
  </si>
  <si>
    <t>泵控液壓伺服致動器模組化關鍵技術(1/4)</t>
  </si>
  <si>
    <t>高能量效率泵控液壓伺服系統模組化關鍵技術，最終產品為EHA，規劃研發期程為4年(112~115年)，第112~113年設計及驗測關鍵組件，第114~115年則進行模組整合、系統控制與組測等工作。
EHA的關鍵項目研發分為模組、控制電路及組測三部分：
模組：(1)變轉速直流無刷馬達，(2)定排量雙向泵，(3)旁通安全閥，(4)蓄壓器，(5)線性作動器(含位置感測器)，(6)模組整合設計
控制電路：(1)泵控閉迴路數位控制器(含位置、壓力、馬達轉速等回授)，(2)隔離式無刷馬達驅動電路
組測：(1)關鍵組件驗測(2)整合模組驗測
    由於本院在液壓伺服致動器這個領域研究多年，並已實際應用於多款武器系統上，對於航空與軍用等級液壓致動器關鍵組件開發及系統整合應用，本院實務經驗上較學界來的多；學界則協助建立泵控模組數學模型、泵內部流體性能分析及智慧型控制器之應用。
中科院及學界分工如下：
一、 中科院
1-1泵控模組參數規格訂定及系統線性化分析(112年度/500仟元)。
1-2泵控模組化關鍵組件理論分析與設計(直流無刷馬達、定排量雙向泵、液壓作動器(含位置感測器)、蓄壓器等) (112年度/3,000仟元)。
1-3泵控無刷馬達驅動電路設計(112年度/1,500仟元)。
1-4泵控模組化關鍵組件測試台設計及製作 (112年度/4,000仟元)。
2-1泵控模組化關鍵組件製作與測試(113年度/7,000仟元)。
2-2泵控無刷馬達驅動電路製作與測試(113年度/1,500仟元)。
2-3泵控閉迴路數位控制器設計(113年度/2,500仟元)。
3-1泵控閉迴路數位控制器製作與分散式測試(114年度/2,500仟元)。
3-2泵控模組化設計(含油路歧管座組)(114年度/3,000仟元)。
3-3泵控模組化測試台設計與製作(114年度/4,500仟元)。
4-1泵控模組化功能測試與系統控制參數調校 (115年度/7,000仟元)。
二、 學界
1-1泵控模組組件數學模型建立及其性能分析(112年度)。
1-2泵控模組分析模擬設備建置(112年度)。
1-3定排量雙向泵內部流體動態分析(112年度)。
2-1泵控模組位置及力控制分析與補償方法研究(113年度)。
2-2泵控模組分散式測試台建置(113年度)。
2-3定排量雙向泵內部流體性能改善分析與設計(113年度)。
3-1商用數位控制器建置(114年度)。
3-2智慧型控制器於分散式泵控模組性能測試(114年度)。
3-3定排量雙向泵性能測試(114年度)。
4-1智慧型控制器於泵控模組化性能測試與調校(115年度)。
註:學界經費112年/3,500仟元，113年/3,500仟元，114年/3,000仟元，115年/2,000仟元。</t>
  </si>
  <si>
    <t>取代原航空所提案</t>
    <phoneticPr fontId="2" type="noConversion"/>
  </si>
  <si>
    <r>
      <rPr>
        <b/>
        <sz val="11"/>
        <rFont val="標楷體"/>
        <family val="4"/>
        <charset val="136"/>
      </rPr>
      <t>研究內容摘要</t>
    </r>
    <r>
      <rPr>
        <sz val="10"/>
        <rFont val="標楷體"/>
        <family val="4"/>
        <charset val="136"/>
      </rPr>
      <t xml:space="preserve">
(含分年/工項/執行單位/經費)</t>
    </r>
    <phoneticPr fontId="2" type="noConversion"/>
  </si>
  <si>
    <t>本研究計畫目的，在以四年期程，整合本院及校方研發能量與技術，研製高功率微波武器中最關鍵之緊湊型脈衝電源，以及高功率微波源(相對論磁控管)，完成高功率微波產生器之雛形設計研製。本計畫研究議題及目標主要說明如下：
(一) 脈衝電源設計研製(360 kV等級)：目標在完成10級以上火花間隙開關研製，建立高壓量測技術，並完成輸出電壓≧360 kV、上升時間≦25 ns、脈寬≧80 ns、體積尺寸：直徑≦55 cm，長度≦160 cm之脈衝電源硬品研製。
(二) 相對論磁控管設計與製程開發：建立相對論磁控管模擬能量、硬品製作所需之各項製程開發，如可調式高磁通密度電磁鐵研製、大面積陶瓷金屬封裝等技術，並完成整體結構設計以及全管硬品製做。
(三) 脈衝電源與磁控管(電磁鐵版)整合測試：將脈衝電源與相對論磁控管整合組裝，並進行性能測試，目標為輸出微波峰值功率≧600 MW，全系統體積：直徑≦55 cm，長度≦200 cm 。
分工分年預算：
112年(中科院5,000仟元，學研中心9,000仟元，共14,000仟元)：
(一)脈衝電源設計研製 (中科院3,500仟元，學研中心5,500仟元，共9,000仟元)
1. (10級以上)火花間隙開關開發與量測 (執行單位：學研單位)
2. 各項雜散電容、電感值模擬估算與驗測 (執行單位：中科院、學研單位)
3. 脈衝電源全系統設計定案(執行單位：中科院、學研單位)
(二)相對論磁控管設計與製程開發 (中科院1,500仟元，學研中心3,500仟元，共5,000仟元)
1. 相對論磁控管模擬設計 (執行單位：中科院、學研單位)
2. 爆炸式發射陰極材質 (執行單位：中科院、學研單位)
3.  高磁通密度電磁鐵(可調式)設計 (執行單位：學研單位)
113年(中科院5,500仟元，學研中心10,500仟元，共16,000仟元)：
(一)脈衝電源設計研製 (中科院2,500仟元，學研中心3,500仟元，共6,000仟元)
1.  脈衝電源全系統雛形試製 (執行單位：中科院、學研單位)
2.  短脈衝之分壓電路量測技術 (執行單位：中科院、學研單位)
3.  脈衝電源全系統測試 (執行單位：中科院、學研單位)
(二)相對論磁控管設計與製程開發 (中科院3,000仟元，學研中心7,000仟元，共10,000仟元)
1.  高磁通密度電磁鐵(可調式)研製 (執行單位：學研單位)
2.  大尺寸陶瓷金屬封裝技術 (執行單位：學研單位)
3.  相對論磁控管結構設計及藍圖繪製 (執行單位：中科院、學研單位)
114年(中科院4,600仟元，學研中心7,400仟元，共12,000仟元)：
(一)脈衝電源設計研製 (中科院400仟元，學研中心500仟元，共900仟元)
(二)相對論磁控管設計與製程開發 (中科院3,800仟元，學研中心5,000仟元，共8,800仟元)
1. 相對論磁控管(電磁鐵版)硬品製作 (執行單位：中科院、學研單位)
(三)整合測試(中科院400仟元，學研中心1,900仟元，共2,300仟元)
1. 脈衝電源及相對論磁控管硬品整合(機構設計) (執行單位：中科院、學研單位)
115年(中科院5,200仟元，學研中心2,300仟元，共7,500仟元)：
(三)整合測試(中科院5,200仟元，學研中心2,300仟元，共7,500仟元)
1. 脈衝電源及相對論磁控管硬品整合(組裝) (執行單位：中科院、學研單位)
2. 全系統測試、調校及修改 (執行單位：中科院、學研單位)
3. 高功率微波量測 (執行單位：中科院、學研單位)</t>
    <phoneticPr fontId="2" type="noConversion"/>
  </si>
  <si>
    <t>黃瑞琦
03-4712201
#313117</t>
    <phoneticPr fontId="2" type="noConversion"/>
  </si>
  <si>
    <t>林昱甫、王盟方
04-27023051
#503375</t>
    <phoneticPr fontId="2" type="noConversion"/>
  </si>
  <si>
    <t>隨著科技的演進，近二十年來藉由感測器所獲得訊息(資料)的技術已有相當的蓬勃發展。然而每種感測器都有特定的侷限性，由單一感測器所偵測的訊息，往往只是局部性的資料，若考量環境變化的影響及人為一些不確定的因素或刻意的干擾，更增加了單一感測器得到不精確的訊息的可能性。
多輸入多輸出(Mutiple Input Mutiple Output, MIMO)雷達作為一種新穎雷達體制，隨著各國陸續研究發表，現今儼然成為雷達科技發展主流。MIMO雷達採用分散式佈署架構，各雷達處相異位置，並針對目標進行不同角度偵測，因分散式主動天線輻射量較低，且被動接收端天線不會發射輻射，系統架構不易被反輻射飛彈偵蒐；即使失去若干個發射天線對系統的性能影響也不大，可即時填補各陣地作戰目獲需求，建立第二道匿蹤目標防護網，增加我方戰力存活率。MIMO 雷達可提供最佳偵測匿蹤目標效果，在遠程發現來襲之匿蹤或RCS極小威脅目標。
本計畫共分三年，預期完成下列研究：
112年:建立多輸出多輸入雷達系統架構，並以初步模擬來研討系統需求。(學校8,889千元、中科院8,222千元，共17,111千元)
113年:以確立的系統架構下，研析演算法邏輯，並在模擬環境中開發實現。(學校9,000千元、中科院9,222千元，共18,222千元)
114年:套用簡易硬體架構呈現設計成效。(學校7,111千元、中科院6,444千元，共13,555千元)</t>
  </si>
  <si>
    <t>定翼UAV影像追蹤導引技術開發</t>
  </si>
  <si>
    <t>楊伯弘工程師
04-27023051
#503328</t>
    <phoneticPr fontId="2" type="noConversion"/>
  </si>
  <si>
    <t>精確入軌用混合火箭關鍵技術研發</t>
  </si>
  <si>
    <t>先進動力載具串聯式複合動力控制系統關鍵技術研究</t>
  </si>
  <si>
    <t>矽光子晶片之光纖陀螺儀慣性量測模組</t>
  </si>
  <si>
    <t>中科院
飛彈所
(固體推進組)</t>
    <phoneticPr fontId="2" type="noConversion"/>
  </si>
  <si>
    <t>中科院
飛彈所
(導航系統組)</t>
    <phoneticPr fontId="2" type="noConversion"/>
  </si>
  <si>
    <t>自主地面定位系統微型化接收機研製</t>
  </si>
  <si>
    <t>衛星定位導航信號誘偏平台建立</t>
  </si>
  <si>
    <t>被動同調定位(PCL)技術開發</t>
  </si>
  <si>
    <t>中科院
資通所
通戰組</t>
  </si>
  <si>
    <t>112-113</t>
  </si>
  <si>
    <t>中科院
資通所
通信電子戰組</t>
  </si>
  <si>
    <t>中科院
資通所
天齊計畫</t>
  </si>
  <si>
    <t>黃育民 
03-4712201
#353643</t>
  </si>
  <si>
    <t>林俊霖副組長
03-4712201
#354661</t>
    <phoneticPr fontId="2" type="noConversion"/>
  </si>
  <si>
    <t>毒性物質比色法感測陣列技術開發</t>
  </si>
  <si>
    <t>以連續流微通道反應器開發HTPB膠燃料合成技術</t>
  </si>
  <si>
    <t>聲共振混藥關鍵技術</t>
  </si>
  <si>
    <t>112-116</t>
  </si>
  <si>
    <t>江淑媜 副研員
03-4712201
#358135</t>
    <phoneticPr fontId="2" type="noConversion"/>
  </si>
  <si>
    <t>黃瑞宏 研究員
07-6512521
#753205</t>
    <phoneticPr fontId="2" type="noConversion"/>
  </si>
  <si>
    <t>鄭亭菩工程師
03-4712201
#358397</t>
    <phoneticPr fontId="2" type="noConversion"/>
  </si>
  <si>
    <t>光電工程</t>
  </si>
  <si>
    <t>新穎輕量化複合式抗爆材料與結構之開發</t>
  </si>
  <si>
    <t>新增</t>
  </si>
  <si>
    <t>中波段量子級聯雷射器開發研究</t>
  </si>
  <si>
    <t>中科院
化學所
防蝕組</t>
    <phoneticPr fontId="2" type="noConversion"/>
  </si>
  <si>
    <t>中科院
材電所
冶金組</t>
    <phoneticPr fontId="2" type="noConversion"/>
  </si>
  <si>
    <t>中科院
材電所
雷物組</t>
    <phoneticPr fontId="2" type="noConversion"/>
  </si>
  <si>
    <t>林佳詩
03-4712201
#357057</t>
    <phoneticPr fontId="2" type="noConversion"/>
  </si>
  <si>
    <t>黃郁仁
03-4712201
#359415</t>
    <phoneticPr fontId="2" type="noConversion"/>
  </si>
  <si>
    <t>中科院
電子所
所本部</t>
    <phoneticPr fontId="2" type="noConversion"/>
  </si>
  <si>
    <t>中校技正鄭惠琳
03-4712201
#357983</t>
    <phoneticPr fontId="2" type="noConversion"/>
  </si>
  <si>
    <t>微衛星電力推進系統應用研究(1/2)</t>
  </si>
  <si>
    <t>中科院                   系發中心
擎天計畫</t>
  </si>
  <si>
    <t>徐康誠/楊順傑
03-4712201
352245/352654</t>
    <phoneticPr fontId="2" type="noConversion"/>
  </si>
  <si>
    <t>防禦需求主動式探測機制與偵防技術研究</t>
  </si>
  <si>
    <t>中科院
資安中心
資安科技組</t>
  </si>
  <si>
    <t>中科院
資安中心
乾元專案組</t>
  </si>
  <si>
    <t>朱金益工程師
03-4712201
#353602</t>
    <phoneticPr fontId="2" type="noConversion"/>
  </si>
  <si>
    <t>吳孟秋副主持人
03-4712201
#354812</t>
    <phoneticPr fontId="2" type="noConversion"/>
  </si>
  <si>
    <t>軍用四足機器人之技術評估與控制演算法驗證</t>
  </si>
  <si>
    <t>劉冠廷
03-47122201
#352242</t>
    <phoneticPr fontId="2" type="noConversion"/>
  </si>
  <si>
    <t>施伯霖
03-4712201
#352652</t>
    <phoneticPr fontId="2" type="noConversion"/>
  </si>
  <si>
    <t>彭子軒
03-4712201
#356430</t>
    <phoneticPr fontId="2" type="noConversion"/>
  </si>
  <si>
    <t>112~113</t>
  </si>
  <si>
    <t>化學工程</t>
  </si>
  <si>
    <t>112~114</t>
  </si>
  <si>
    <t>中科院
化學所
高分子組</t>
    <phoneticPr fontId="2" type="noConversion"/>
  </si>
  <si>
    <t>中科院
化學所
推進劑研製廠</t>
    <phoneticPr fontId="2" type="noConversion"/>
  </si>
  <si>
    <t>佘怡璇
03-47122201
#352041</t>
    <phoneticPr fontId="2" type="noConversion"/>
  </si>
  <si>
    <t>定翼UAV影像追蹤導引技術開發研發項目分為影像目獲系統、光學酬載、目獲系統與UAV搭配、SIL/HIL迴路模擬建置等。主要目的為開發一套定翼UAV載具飛行性能搭配合適目獲系統之飛行控制流程。
在分工方面，中科院主要負責載具6D飛行參數模型建立、光學影像機構設計製作、追蹤目標與場景設計、載具介面構改評估;學界則是協助光學環架控制、影像追蹤軟體開發、SIL/HIL迴路模擬測試平台、載具追蹤飛行控制軟體。
規劃研發期程為3年(112~114年)，112年進行光學影像目獲系統初步設計，並擬定光學影像與環架設計；113年進行光學影像目獲系統細部設計、影像追蹤控制軟體開發、影像終端導引導引律開發；114則執行系統軟硬整合並建立SIL/HIL迴路模擬平台，測試等工作獲得載具搭配目獲系統之特性資料，並分析最佳化載具與光學目獲系統之搭配。
研究內容條列式工項如下：
1. 中科院
112年：
1-1影像目獲系統選用與環架初步設計(4500仟元)：
本案規劃由中科院執行相機與環架的規格研析與初步設計，將考量未來載具性能、任務需求與目標種類，執行Pan-Tilt光學相機系統之選用分析與研究，評估與無人機搭配後適用之任務區間。 
1-2定翼無人機6D參數模型建立(1500仟元)：
建立UAV無人機6D模型可參數化調整飛行氣動參數，進而模擬不同種類之UAV，並完成底層飛行控制架構，66D模型可整合於如：ROS (Robot Operating System)、Gazebo、X-plane、Flightgear、Matlab或其他可達相同功能之測試模擬平台
1-3路徑規劃任務場景設計(1000仟元)：
中科院負責律定UAV無人機飛行規格與模擬飛試場景規劃設計、目獲影像辨識欲追蹤目標與路徑之需求如:種類、外型、尺寸、顏色、移動速度、路徑、障礙、高危險區。
113年：
2-1影像目獲系統細部設計(3800仟元)：
進行未來追蹤目標之辨識功能與環架控制功能開發，並將兩項功能整合為影像目獲系統。軟體開發工項包含：目標辨識功能、目標鎖定功能、目獲模式設計。中科院負責辨識演算法開發與整合、光學環架與UAV載具本體安裝介面整合、軟體開發工項整合。
2-2基於影像之追蹤導引律技術架構設計(3100仟元)：
2.2.1目標追蹤飛行控制：設計無人機於遠方偵測並鎖定目標物後，導引載機接近目標物並於其上空盤旋的路徑態樣。此飛行模式依據影像目獲系統的環架角度變化無人機航向命令，使偵蒐目標物可持續維持續影像畫面中，中科院負責導UAV控制律之架構設計。
2.2.2精準導引打擊技術：接續盤旋(Loitering)行為，於接收到攻擊指令後，導引無人機對正目標物(target)，並持續依據影像目獲系統所提供的相對定位資訊，控制無人機姿態對目標物做精準打擊。該技術需考量風的擾動，於不同模擬情境驗證其強健性，中科院負責UAV導引律之架構設計
2-3.任務分配場景(3100仟元)：
中科院負責擬定的任務清單(目標物位置)、機群清單、分配原則，通過優化的演算法實現目標值損傷(TVD: Target Value Damage)以UAV耗損最小的代價(Cost):如油量消耗、任務時間最短之多機任務分配之功能展示。
114年：
3-1.影像目獲飛行技術軟硬體整合(3500仟元)：
此階段建構硬體迴路模擬(HIL)環境，將影像技術、硬體機構、飛控程式整合於HIL進行功能驗證。影像目獲系統可於鎖定目標物後，執行自主環架追蹤控制，使目標穩定保持於影像畫面中心，同時輸出環架角度及目標定位資訊至飛控系統。飛控系統可作基於影像的自主飛行，執行飛行追蹤及導引攻擊。中科院負責與現有飛控系統的移植與整合。
3-2載機任務規化場景設計(3500仟元)：
中科院負責載機任務場景設計，考量多機任規技術之架構。可依據分配原則的差異(如：最短任務時間、相同飛行時間…等)，展示與之對應的分配關係以及2~3機的飛行路徑(三維)
2. 學界
112年：
1-1影像目獲系統參數模型建立(5500仟元)：
本案規劃由學校建立Pan-Tilte光學相機參數模型，可用與環架模擬參數設定，可模擬UAV搭配不同光學相機酬載之選項，供後續SIL軟體迴路模擬使用。
1-2定翼無人機追蹤控制架構(1500仟元)：
利用UAV無人機6D模型之飛行特性，並依據分析結果完成UAV追蹤控制律初步設計。建構追蹤目標物(target)視覺化3D模型，整合於如：ROS (Robot Operating System)、Gazebo、X-plane、Flightgear、Matlab或其他可達相同功能之測試模擬平台。
該模擬平台用以驗證影像處理演算法及基於影像之追蹤導引律，可呈現無人機與目標物之相對運動、提供Pan-Tilt光學相機拍攝到的模擬影像、可變化模擬情境(如：天候條件、光影變化、風擾動…等)、相機可參數化設定
1-3路徑規劃演算法開發(1000仟元)：
  給定目前載具狀態及目標資訊後，路徑規劃模組可產出基於已知障礙區域、可飛行區間、載機動態限制...等考量的飛行路徑(三維)。建立簡易介面可設置：載具現狀態、目標位置、地貌資訊，以視覺化展示路徑規劃演算成果。
113年：
2-1影像目獲系統環架控制(3800仟元)：
學校負責光學影像環架(Gimbal)控制與影像處理演算法開發，提供程式碼及參數設定說明文件，環架控制軟體需整合目標辨識功能、目標鎖定功能、目獲模式設計，將目標偏差量測(θ_EL^i, θ_AZ^i)影像識別狀態(鎖定/脫鎖/盲區)，兩軸環架角度(θ_EL^g, θ_AZ^g)回饋至飛行控制迴路。
2-2基於影像之追蹤導引技術控制程式開發(3100仟元)：
依據無人機與偵蒐目標的運動模型，開發基於影像之飛控軟體，並整合於第一階段之測試模擬平台執行功能驗證：
 學校負責撰寫UAV載具自主飛行控制程式與演算法，滿足場景設定之地面目標持續追蹤與終端精準打擊，控制程式可進行追蹤及終端攻擊模式切換，並將自主飛行控制程式融入SIL軟體迴路模擬。
2-3.任務分配演算法開發(3100仟元)：
 學校根據中科院擬定場景進行UAV任務分配演算法進行開發，依據分配原則的差異(如：最短任務時間、相同飛行時間…等)達成優化的演算法實現目標值損傷(TVD: Target Value Damage)開發。
114年：
3-1影像目獲飛行控制技術測試平台(4000仟元)：
此階段建構硬體迴路模擬(HIL)環境，學校負責提供模擬環境之軟硬體建立，展示載具目標追蹤與終端導引攻擊之模擬視效畫面，需撰寫介面與使用說明文件。
3-2載具任務規化技術功能展示(3000仟元)：
  學校負責提供整合前階段的任務分配及路徑規劃演算法，完整開發多機任規技術的架構與最佳演算法。可依據分配原則的差異(如：最短任務時間、相同飛行時間…等)，並在SIL或HIL內展示與之對應的分配關係以及2~3機的飛行路徑(三維)。</t>
    <phoneticPr fontId="2" type="noConversion"/>
  </si>
  <si>
    <t xml:space="preserve">本計畫擬提出乙項中型軍用四足機器人之關鍵技術開發計畫。開發乙具中型四足載具雛型模組，並以此做為系統控制技術開發與驗證平台，計畫目的如下：
1.開發之四足載具雛型模組於具備結構強、靈活度高、扭力強之機構伺服技術，並以此做為控制演算法與特定動作技術之開發與驗證平台。
2.開發之系統控制技術，能滿足在特定複雜地形移動之技術，尤以輪式載具無法達成之技術為主，如越障、垂直落差地形行走、翻覆回正...等。
3.建立本院未來於軍用機器人領域之系統開發能量。
4.本期以開發巡邏偵蒐應用四足機器人為主。
規劃研發期程為3年(112~114)，112年進行機構與伺服系統設計與分析、控制系統的感測器布局、步態模式分析、穩定性分析；113年進行機構與伺服系統製造、組裝、測試，同步於實驗室模擬平台上完成控制技術演算法功能測試；114年則執行載具雛型模組(測試平台)之研製與測試，並於載具雛型模組完成控制技術 (爬坡、越障、翻覆回正)測試與驗證。
 子計畫一、四足機器人機構與伺服系統整合技術
112年四足機器人機構與伺服系統設計與分析
中科院(5,500仟元)
   A112-1伺服系統/次模組規格研擬與系統工程展開(2,100仟元)
   A112-2高扭力無刷馬達設計與分析(1,900仟元)
    A112-3伺服控制微控板與驅動電路之設計分析(1,500仟元)
學界(3,500仟元)
   A112-4骨架機構/腿部機構之設計與靜態應力分析(1,400仟元)
   A112-5伺服系統之減速機 (低背隙與高扭力) 設計與分析(900仟元)  
   A112-6(臀/膝/踝)多軸馬達同步控制之伺服技術開發(1,200仟元)
113年四足機器人機構與伺服系統製造、組裝、測試
中科院(4,500仟元)
A113-1骨架機構/腿部機構之硬體研製與組裝(1,400仟元)
A113-2伺服系統之硬體研製與組裝(1,700仟元)
A113-3伺服系統測試與基本功能驗證(1,400仟元)
學界(3,500仟元)
   A113-4四足仿生腿運動型態研究與動態應力分析(800仟)
   A113-5伺服系統之馬達與減速機整合之實驗設計與驗證(1,400仟元)
   A113-6(臀/膝/踝)多軸馬達同步控制之實驗設計與驗證(1,300仟元)
114年四足機器人載具雛型模組(測試平台)之研製與測試
中科院(4,300仟元)
   A114-1四足機器人載具雛型模組(測試平台)之研製(1,900仟元)
   A114-2結構與機構之材料輕量化與分析與研製技術探討(1,000仟元)
   A114-3伺服系統與四足穩定控制演算法聯測與修調(1,400仟元)
學界(4,700仟元)
   A114-4四足仿生腿運動型態研究與結構強度驗證(1,800仟元)
   A114-5伺服系統之整合測試與性能驗證(1,400仟元)
   A114-6(臀/膝/踝)多軸馬達同步控制之精進調校研究(1,500仟元)
 子計畫二、四足機器人之系統控制技術開發
112年感測器布局、步態模式分析、穩定性分析
中科院(3,000仟元)
B112-1控制系統/次系統規格研擬與系統工程展開(1,200仟元)
B112-2感測器布局(足底壓力感測、IMU慣性量測)探討與分析(1,800仟元)
學界(5,000仟元)
B112-3 ZMP平衡控制技術探討與模擬分析(1,200仟元)
B112-4四足基礎步態模式分析(1,600仟元)
B112-5翻覆回正技術探討與模擬分析(1,100仟元)
B112-6影像辨識技術開發(以樓梯辨識為主)(1,100仟元)
113年控制技術於實驗室模擬平台上完成演算法功能測試 
中科院(4,000仟元)
B113-1感測器布局實作(足底壓力感測、IMU慣性量測)(1,800仟元)
B113-2 ZMP平衡控制技術於實驗室模擬平台完成測試與驗證(2,200仟元)
學界(4,000仟元)
B113-3 ZMP平衡控制運用於上下坡地形移動技術探討(900仟元)
B113-4四足載具之全方向移動技術分析與模擬(1,100仟元)
B113-5翻覆回正技術於實驗室模擬平台完成測試(800仟)
B113-6影像辨識技術(樓梯辨識)於實驗室模擬環境完成測試驗證(1,200仟元)
114年控制技術 (爬坡、越障、翻覆回正)於載具雛型模組完成測試與驗證
中科院(3,500仟元)
B114-1 系統軟硬體整合與測試驗證規劃擬定(1,900仟元)
B114-2 ZMP平衡控制技術於載具雛型模組完成基本測試與驗證(1,600仟元)
學界(3,500仟元)
B114-3四足基礎步態模式於載具雛型模組完成測試與驗證(800仟元)
B114-4進階控制技術(爬坡、越障、翻覆回正)於載具雛型模組完成測試與驗證(700仟元)
B114-5翻覆回正技術於載具雛型模組完成測試及精進修調(900仟元)
B114-6影像辨識技術(樓梯辨識)於載具雛型模組完成測試驗證(1,100仟元)           
</t>
  </si>
  <si>
    <t>衛星定位導航信號誘偏及錄製覆發干擾技術研發項目可區分為接收天線模組、射頻前端模組、資料介面模組、資料分類篩選模組、基頻處理模組、導航資訊分析模組、基頻時脈信號模組、干擾信號控制模組、干擾信號處理模組、導航定位封包電文結構分析與誘偏干擾平台建立、誘偏干擾實距離功能驗證、建置一套衛星定位導航信號誘偏及錄製覆發干擾平台。主要目的為開發衛星定位導航信號誘偏及錄製覆發干擾技術。
    在分工方面，中科院主要負責「衛星定位導航信號誘偏及錄製覆發平台」組測、軍用碼部分信號分析、衛星導航模擬器研製、實驗室測試環境及設備建置，學界則主要是負責衛星定位導航信號誘偏及錄製覆發干擾平台硬體研製、民用碼部分信號分析、虛擬定位資訊產生、導航定位封包電文結構分析。
    規劃研發期程為2年(112~113年)，112年進行四星虛擬電碼誘偏、錄製覆發與干擾成效分析、除完成1套衛星導航信號模擬器外，並確定「衛星定位導航信號誘偏及錄製覆發平台」軟/硬體架構，四星信號封包電文結構分析，誘偏及錄製覆發干擾功能開發；113年建置干擾驗證實驗室，進行虛擬定位資訊產生功能驗證、完成1套「衛星定位導航信號誘偏及錄製覆發平台」、戶外無線1公里實距離功能驗證衛星定位導航信號誘偏及錄製覆發干擾功能。
研究內容條列式工項如下：
一、 中科院
112年：BDS、GALILEO、GPS及GLONASS衛星導航定位系統信號誘偏(Spoofing) 技術功能驗證(國防/衛星信號模擬器)(14,660仟元)
113年：誘偏平台建置、成立實驗室及實距離驗證(實驗室/測試環境/功能驗證)(7,340仟元)
二、 學界
112年：BDS、GALILEO、GPS及GLONASS衛星導航定位系統信號誘偏(Spoofing) 技術功能驗證(民用/軟體開發)(7,940仟元)
113年：誘偏平台建置、成立實驗室及實距離驗證(演算法/虛擬電碼)(15,060仟元)</t>
  </si>
  <si>
    <t>被動同調定位(PCL)技術研發項目可區分為接收天線單元、信號處理單元、相位差異計算組件、時間延遲計算組件、頻率偏移計算組件、振幅強度衰減估測組件及自相關峰值計算組件、實驗室數值分析與模式模擬建立、被動同調定位(PCL)實距離功能驗證、建置一套被動同調定位(PCL)平台(具2部以上測距定位裝備)等。主要目的為開發回波信號接收處理及被動同調定位(PCL)技術。
    在分工方面，中科院主要負責被動同調定位(PCL)平台組測、測向定位演算法開發，學界則主要是負責被動同調定位(PCL)平台硬體架構設計、信號接收數值模擬及效益分析。
    規劃研發期程為2年(112~113年)，112年進行實驗室數值分析與模式模擬建立，並擬定被動同調定位(PCL)平台軟/硬體架構，實驗室信號接收效益分析與戶外近距離測距定位演算法建立；113年進行被動同調定位(PCL)，室內(微波暗房)多站回波信號接收處理功能確認、接收站配置方式對信號回波接收效益分析、實距離功能驗證、戶外近距離(50公尺)多站複合接收模式下，進行目標物回波參數運算及動態目標定位。
研究內容條列式工項如下：
一、 中科院
112年：實驗室數值分析與模式模擬建立(平台組測/測向定位)；(3,600仟元)
1-1 測距定位系統組合測試場景制定。
1-2 被動式同調定位接收天線研製。
1-3 模糊理論及多重信號分辨(MUSIC)等相關定位技術演算法成效分析。
1-4 戶外近距離測距演算法開發。
113年：信號處理功能驗證及實距離目標定位(測試環境/功能驗證)(5,600仟元)
2-1 開發各接收站同時取樣與同步維持演算法。
2-2 Y型、T型、L型及O型等接收站排列方式接收效能實際測試。
2-3室內(微波暗房)測試所需儀器設備備便。
2-4戶外(50公尺)實距離測試所需儀器設備備便。
二、 學界
112年：實驗室數值分析與模式模擬建立(架構設計/數值模擬)；(3,600仟元)
1-1 被動式同調定位接收機軟韌體開發與初步設計。
1-2 被動式同調定位接收機及DVBT信號驗證發射器研製。
1-3 回波信號處理及數值模擬。
1-4戶外近距離定位演算法開發。
113年：信號處理功能驗證及實距離目標定位(信號處理/平台研製)(5,600仟元)
2-1 開發頻率偏移量、時間(相位)延遲量、振幅強度衰減量估算演算法。
2-2 Y型、T型、L型及O型等接收站排列方式接收效能模擬分析。
2-3 整合被動式同調定位接收平台。</t>
    <phoneticPr fontId="2" type="noConversion"/>
  </si>
  <si>
    <t>於衛星導航系(GNSS)統受到干擾情形下，自主研發之地面定位系統，可以替代衛星導航系，提供人員與載具之定位。此一系統應用無線電波傳輸與測距進行定位，並於前期計畫驗證其可行性，惟目前開發之定位接收機雛形，是使用USRP(Universal Software  Radio Peripheral)設計開發用戶接收機，因體積與重量過大，無法滿足運用之需求。本案將利用USRP已開發測試完成及驗證之接收系統，沿用相同功、性能，使用微型射頻元件、設計製作射頻訊號接收電路，及使用FPGA設計製作基頻段訊號處理與控制器，並撰寫相關軟體與韌體程式，重新設計製作微型化之定位接收機系統。本案微型化定位接收機，接收與處理來自定位基地台之訊號進行定位解算，並增進定位與短訊通信之訊號接收功能，及加裝微機電慣性元件，以進行慣性導航，整合完成兼具導航及短訊通信功能之用戶端接收機。
中科院及學界分工條列式工項如下：
一、 中科院
112年：
1-1用戶端接收機功能與性能規格定義(330仟元)。
1-2用戶端接收機天線設計開發及製作(750仟元)。
1-3射頻前級設計開發(1,200仟元)。
1-4使用FPGA設計開發基頻訊號處理單元，及嵌入計算單元(2,450仟元)。
1-5微型慣性元件之選定(230仟元)。
1-6微型慣性元件之導航方法開發(570仟元)。
1-7整合微型慣性元件之接收機設計(1,150仟元)。
113年
2-1用戶端接收機定位軟體與使用者介面之開發(850仟元)。
2-2微型自主定位系統用戶端接收機設計製作及測試(1,900仟元)。
2-3整合微型慣性元件之用戶端接收機製作及測試(1,900仟元)。
2-4整合微型慣性元件之微型化之用戶端接收機，定位功能場測與驗證(1,300仟元)。
二、 學界
112年：
1-1用戶端接收機功能與性能規格定義(1,070仟元)。
1-2用戶端接收機天線設計開發及製作(1,050仟元)。
1-3射頻前級設計開發(1,880仟元)。
1-4使用FPGA設計開發基頻訊號處理單元，及嵌入計算單元(4,200仟元)。
1-5微型慣性元件之選定(1,050仟元)。
1-6微型慣性元件之導航方法開發(1,050仟元)。
1-7整合微型慣性元件之接收機設計(2,600仟元)。
113年：
2-1用戶端接收機定位軟體與使用者介面之開發(2,150仟元)。
2-2微型自主定位系統用戶端接收機設計製作及測試(4,200仟元)。
2-3整合微型慣性元件之用戶端接收機製作及測試(4,200仟元)。
2-4整合微型慣性元件之微型化之用戶端接收機，定位功能場測與驗證(2,150仟元)。</t>
    <phoneticPr fontId="2" type="noConversion"/>
  </si>
  <si>
    <t xml:space="preserve">本計畫擬以四年時間，開發對於精確入軌用的混合火箭系統所需的關鍵技術:包含了提供載具入軌速度增量的混合火箭性能、提供姿態控制的過氧化氫單基推進性能，及氧化劑(高濃度過氧化氫)的供應系統。其中包含：
1. 混合火箭性能預期須具備百公斤以上大推力及50秒以上的長燃時，並能進行一定程度的推力調節及熄火再燃之能力。
2. 姿態控制的過氧化氫單基推進須具備多具、多角度配置以及快速開關反應的推力器。
3. 氧化劑供應系統須具備大流量、長時間使用等條件，更要考量氧化劑與供應系統的相容性、輕量化結構安全性，亦需面對氧化劑本身物理化學性質於無重力狀態以及推進加速階段可能的流體狀態變化、操作時對流量之監控與調控、以及包括罐裝/洩放或洩壓排放等各項必要或安全考量與影響。此外，供應系統所需之各型控制閥，必須具備能在太空使用等級。
規劃研發期程為4年(112~115年)，112年進行系統分析與關鍵零組件初步設計，並擬定各分系統的功能架構；113~114年進行關鍵零組件籌獲、零組件/系統的冷流或功能試驗，獲得零組件/系統的特性資料，並分析適用於系統的操作條件；115年則執行系統整合、發動機性能測試等工作。
中科院及學界分工條列式工項如下：
一、 中科院
112年：
1-1混合火箭系統需求分析與系統架構設計(500仟元)。
1-2混合火箭發動機初步設計性能分析與 (800仟元)。
1-3氧化劑供應系統概念與初步設計(氧化劑儲槽、加壓系統、流量調節元件與流體管路元件) (2000仟元)。
1-4 混合火箭地面測試系統概念與初步設計(600仟元)。
1-5推進劑開發試製(1000仟元)。
113年：
2-1 混合火箭發動機組件籌獲(2000仟元)
2-2氧化劑供應系統各零組件籌獲(5000仟元)。
2-3 混合火箭地面測試系統籌獲與功能測試(3000仟元)
2-4推進劑原料籌獲與製備(2000仟元)
114年：
3-1混合火箭發動機零組件特性與功能測試(3500仟元)。
3-2氧化劑供應系統各零組件特性與系統功能測試(3500仟元)
3-3混合火箭與氧化劑供應系統功能聯測(3500仟元)。
115年：
4-1混合火箭熄火再燃與推力調節功能驗證 (3000仟元)。
4-2混合火箭性能測試與操作參數調整(3000仟元)
4-3混合火箭系統研發驗證總結報告(1000仟元)
二、 學界
112年：
1-1混合火箭零組件(觸媒室、噴注器)概念與初步設計(700仟元)。
1-2單基推進器概念與初步設計(100仟元)。
1-3表面張力式氧化劑儲槽初步設計(Surface tension PMD tank)(800仟元)。
113年：
2-1混合火箭零組件(觸媒室、噴注器)籌獲(1700仟元)。
2-2單基推進器組件籌獲(300仟元)。
2-3表面張力式氧化劑儲槽籌獲(2000仟元)。
114年：
3-1混合火箭零組件(觸媒室、噴注器)特性與功能測試(1700仟元)。
3-2單基推進器功能測試(300仟元)。
3-3表面張力式氧化劑儲槽功能測試(2000仟元)。
115年：
4-1混合火箭零組件(觸媒室、噴注器)驗證總結報告(800仟元)。
4-2 單基推進器性能驗證總結報告(200仟元)。
4-3表面張力式氧化劑儲槽驗證總結報告(1000仟元)。
</t>
    <phoneticPr fontId="2" type="noConversion"/>
  </si>
  <si>
    <t>本計畫目的是規劃在三年的時間內，完成以矽光子晶片為主軸之光纖陀螺儀；同時藉由設計、整合小型化零組件與其周邊光路與電路，完成慣性量測模組硬體設計與製作。而因應體積小、重量輕、低功率消耗的目標，將模擬、分析並優化機械結構，同時開發以MCU作為數位架構核心的演算法，植入特殊設計的電路單元中。
在分工方面，中科院主要負責(1)光纖陀螺儀光纖環繞線製程；(2)微機電加速儀選用與整合使用；(3)模組介面設計與規格訂定。學界則是協助(1)矽光子晶片設計與製造；(2)以ASIC製程設計與製造TIA電路；(3)機械結構模擬優化；(4)以單一MCU之數位架構開發分時多工之三軸光纖陀螺儀閉迴路控制技術。
規劃研發期程為3年(112~114年)，112年進行矽光子晶片、TIA電路與光纖環繞線方式之初步設計，並擬定選定微機電加速儀之廠牌型號，並完成其前置放大電路設計。依112年設計，於113年完成各關鍵零組件籌獲與製造，並透過元件性能測試與模組散裝聯測，驗證各關鍵諸元水準。114年則執行慣性量測模組整合，並執行權模組功、性能測試等工作。
研究內容條列式工項如下：
一、 中科院
1. 第一年(112年)研究議題如下：(4,860仟元)
(1) 完成光纖陀螺儀前置放大電路設計，遞交「光纖陀螺儀前置放大電路設計報告」，其內容需包含電路之增益與響應頻率。
(2) 微機電加速儀評估選用，並規劃期周邊配置電路，遞交「微機電加速儀規格分析報告與前置放大電路規劃書」。
(3) 建立以SLD與EDF為架構之光源光學系統模擬之模型，遞交「SLD與EDF光學系統架構數值模型報告」。
(4) 建立二種(含)以上之光纖環繞線模型，分析其對於熱應力之影響，並透過實際繞線與測試，進行光纖陀螺儀繞線製程擇優。
2. 第二年(113年)研究議題如下：(7,530仟元)
(1) 完成微機電加速儀模組製作，其內容包含微機電加速儀與前置放大電路。
(2) 完成小型化光源模組設計與驗證，遞交「小型化光源模組設計報告」。
(3) 完成小型化光源模組測試，並出具「小型化光源模組測試報告」。
(4) 完成光纖陀螺儀感測頭3枚(含)以上。
3. 第三年(114年)研究議題如下：(9,970仟元)
(1) 完成矽光子晶片與光纖陀螺儀感測頭組裝，於室溫環境下執行性能測試。
(2) 完成光源控制電路製作，並完成光源模組測試。
(3) 完成感測單元組裝。
(4) 完成控制單元電路布局與製作。
(5) 完成慣性量測模組散裝測試。
(6) 完成慣性量測模組組裝。
(7) 完成慣性量測模組測試，並出具「矽光子晶片設計研究與整合應用於小型化光纖陀螺儀之慣性量測模組測試結果報告」。
二、 學界
1. 第一年(112年)研究議題如下：(5,940仟元)
(1) 矽光子晶片的元件規劃與性能模擬，元件包含：相位調制器、耦光器、檢光器、偏振器、平均波長偵測、RIN抑制、溫控功能等功能，且光路規劃具有Sagnac干涉儀功能。
(2) 矽光子晶片佈局並下線製作，並對矽光子晶片工廠的製程提出評估報告。
(3) 遞交「矽光子晶片的元件規劃與性能模擬報告」，矽光子晶片性能模擬應能滿足：插入光損耗(@1530 nm)&lt;20 dB，極化消光比(@1530 nm)&gt;20 dB，回光損耗(@1530 nm)&lt;-30 dB，Vpi電壓(@1530 nm)&lt;4 V，具RIN抑制功能，平均波長偵測&lt;1 nm，晶片溫控&lt;1 ℃。
(4) 完成慣性量測模組初步機械結構設計，並於數值模擬軟體建立機構模型，評估初始設計之結構特性，遞交「慣性量測模組機械結構分析報告」。
(5) 以單一A/D轉換器分時多工策略，以及單一MCU為核心，作為數位架構，進行數位系統規劃，設計光纖陀螺儀閉迴路演算法則，遞交「三軸光纖陀螺儀分時多工閉迴路調制之演算法設計報告」。
2. 第二年(113年)研究議題如下：(6,270仟元)
(1) 矽光子晶片的下線程序與製程的確認，並遞交「矽光子晶片下線程序與製程確認報告書」。
(2) 矽光子晶片的光纖封裝與測試規劃，並遞交「矽光子晶片測試程序書」。
(3) 矽光子晶片特性量測與分析，性能須滿足：插入光損耗(@1530 nm)&lt;20 dB，極化消光比(@1530 nm)&gt;20 dB，回光損耗(@1530 nm)&lt;-30 dB，Vpi電壓(@1530 nm)&lt;4 V，平均波長偵測&lt;1 nm，晶片溫控&lt;1 ℃。
(4) 矽光子晶片的封裝體實作，包含光纖輸入/輸出埠，與電訊號輸入/輸出埠。
(5) 矽光子晶片的FOG開迴路驗證。
(6) 遞交「矽光子晶片的FOG開迴路驗證報告」與「矽光子晶片封裝體」1套。
(7) 完成慣性量測模組機構件優化設計，遞交「慣性量測模組機械結構優化設計報告」。
(8) 透過電路開發板或實作電路模組，實現電路單元數位架構演算法植入。
3. 第三年(114年)研究議題如下：(5,830仟元)
完成矽光子晶片最終版本製造，並與ASIC製程之前置放大電路封裝， 遞交數量3件(含)以上，運用於慣性量測模組組裝。</t>
    <phoneticPr fontId="2" type="noConversion"/>
  </si>
  <si>
    <t xml:space="preserve">本計畫預計完成先進動力載具串聯式複合動力控制系統關鍵技術研究之研製，以串聯式複合動力系統之控制法則進行研究開發。
1.開發出串聯式複合動力控制系統之控制法則關鍵技術。
2.整合多輪同步驅動關鍵技術與串聯式複合動力控制技術。
3.建立本院未來於軍用載具領域之串聯式混合動力系統開發能量
先進動力載具串聯式複合動力控制系統關鍵技術研究研發項目為三電系統及VCU控制程式架構軟體等。主要目的為開發串聯式複合動力系統之控制法則。
在分工方面，中科院主要負責系統架構設計、電池系統設計製作、VCU控制設計開發，學界則是協助串聯式複合動力控制法開發製作、串聯式複合動力系統製作、動態模擬HIL平台設計開發。
中科院及學界分工條列式工項如下：
一、 中科院
112年：
1-1串聯式複合動力系統需求架構設計(1500仟元)：針對重要性能諸元之規格進行系統需求架構規劃設計，提供學界進行零組件之籌或與系統組裝整合相關之設計資料。
1-2系統控制器(VCU)硬體整備與基礎需求功能程式建立(2000仟元)：VCU硬體籌獲整備與基礎需求功能規劃，基礎需求功能如：通訊功能、加速功能、上下電流程等，並將其基礎功能進行程式撰寫與功能建立。
1-3電池系統初步設計(1500仟元)：依據重要性能諸元之規格與硬體之空間配置，進行電池系統之容量、結構與電控的初步設計，以便113年進行電池系統之組件籌獲與組裝測試。
113年：
2-1電池系統組件籌獲(4000仟元)：依據電池系統初步設計內容，進行相關設計藍圖與組件規格確認，並詢商詢價後再執行組件籌獲。
2-2電池系統系統組裝與功能測試(1500仟元)：完成電池系統藍圖施工與組件組裝，並使用本院之電池充放電設備進行電池系統之充電、放電功能測試。
2-3系統控制器(VCU)演算法整合測試(2000仟元)：將學界研究之串聯式複合動力控制法與本院建立之基礎功能程式，以及多輪同步控制法進行軟體整合，再進行程式模擬測試確認程式整合後之程式完整度。
114年：
3-1系統控制器(VCU)與動力系統硬體整備與整合測試(5000仟元)：與學界合作將本院完成之系統控制器(VCU)之程式與電池系統，與學界完成之串聯式複合動力系統進行硬體裝配後，進行系統整合聯測。
二、 學界
112年：
1-1串聯式複合動力控制法擇優基礎研究(1000仟元)：針對串聯式複合動力系統，不同之動力模式對應的控制法，進行文獻探討與各式控制法之優劣比較基礎研究，再依據實際應用之環境確認較優之控制法。
1-2串聯式複合動力系統模型建置(1000仟元)：根據重要性能諸元之規格，如：引擎、馬達、電池與整車動態規格等，透過數學方程式等方式進行各項系統組件進行模型建立。
1-3串聯式複合動力系統控制法則模擬分析(2000仟元)：將串聯式複合動力統模型與控制法進行整合，透過模擬驗證分析基礎研究之不同控制法，確認前期之優劣比較基礎研究是否正確與合理。
113年：
2-1串聯式複合動力系統總成零組件籌獲(5000仟元)：依據串聯式複合動力系統初步設計內容，進行相關設計藍圖與組件規格確認，並詢商詢價後再執行組件籌獲。
2-2串聯式複合動力系統總成試製(6000仟元)、2-3電池系統與動力系統整合功能聯測(2500仟元)：完成串聯式複合動力系統藍圖施工與組件組裝，再依據動力系統的發電、馬達驅動等單項功能進行測試。
114年：
3-1子系統動態模擬HIL平台開發測試(4000仟元)：進行HIL平台開發，針對三項子系統系統控制器(VCU)、電池系統、串聯式複合動力系統，進行個別系統之HIL測試，驗證三項子系統之動態表現是否符合預期。
3-2系統控制器、電池系統、串聯式複合動力系統與多輪馬達系統整合聯測(5000仟元)：將中科院與學界個別完成之系統，以及多輪馬達系統進行組裝整合，再依據重要性能諸元之規格進行各項功能聯測，確認整合後之系統功能是否滿足重孝性能諸元之規格。
</t>
    <phoneticPr fontId="2" type="noConversion"/>
  </si>
  <si>
    <t>112-115年「國防先進科技研究計畫-以連續流微通道反應器開發HTPB膠燃料合成技術」研發項目分為合成技術開發、微通道設備建立、分析/純化與回收技術研析、縮尺發動機驗證等。主要目的為國內自主開發HTPB膠燃料合成技術。
在分工方面，中科院主要負責學合案監督與發動機驗證，學界則是協助建立連續流微通道反應器、利用新技術開發HTPB膠燃料合成技術、建立分析/純化/回收能量。
規劃研發期程為4年(112~115年)，112年進行先期技術研析；113年進行純化與回收技術研析；114年進行先導HTPB設置與試產；115年則執行HTPB合格品與縮尺發動機測試等工作。
中科院及學界分工條列式工項如下：
一、 中科院
112年先期技術研析：
1-1協助與監督學界建立連續流微通道反應器設備(2,420仟元)
113年純化與回收技術研析：
2-1協助與監督學界建立此新技術之分析/純化/回收設備(2,500仟元)
114年先導HTPB設置與試產：
3-1協助與監督學界建立雛級製程研究(2,500仟元)
115年縮尺發動機測試：
4-1進行二種推進劑配方縮尺(3S)發動機研製與測試(2,420仟元)
二、 學界
112年先期技術研析：
1-1建立連續流微通道反應器設備(10,000仟元)
1-2建立微通道技術HTPB合成方法與分析檢測能量(3,400仟元)
113年純化與回收技術研析：
2-1建立微通道技術之分析/純化/回收設備(10,270仟元)
2-2建立副產物處理、產品提純、溶劑回收製程參數探討(5,950仟元)
114年先導HTPB設置與試產：
3-1雛級製程研究(2,372仟元)
3-2副產品分離、產品純化、廢水處理及溶劑回收再利用製程(3,558仟元)
115年HTPB合格品與縮尺發動機測試：
4-1產製200公斤純化後HTPB合格品(1,810仟元)
4-2 完成200公斤/年HTPB合格品之全製程(2,000仟元)</t>
    <phoneticPr fontId="2" type="noConversion"/>
  </si>
  <si>
    <t>聲共振混藥技術應用於含能材料：聲共振混藥技術與傳統拌刀拌藥的差異分析研究，以及聲共振混藥技術不同配方製程與混藥技術開發。
中科院及學界分工條列式工項如下：
一、中科院
112年：
1-1  聲共振混藥技術研析與實驗場域評估 (1,190仟元)。
113年：
2-1  1000克以內真藥實驗場域規劃 (1,400仟元)。
114年：
3-1  1000克以內真藥實驗能量建立 (825仟元)。
3-2  1000克以內真藥至少二種配方製程開發 (1,345仟元)。
(真藥與傳統拌刀拌藥差異研究)
3-3  5000克以內真藥實驗場域規劃 (310仟元)。
115年： 
4-1  5000克以內真藥實驗能量建立 (1,035仟元)。
4-2  5000克以內真藥至少二種配方製程開發 (2,585仟元)。
(真藥與傳統拌刀拌藥差異研究)
116年：五公斤級真藥之聲共振混藥技術開發II
5-1  達二小時真藥5000克(含)以上批次混藥目標 (3,200仟元)。
二、學界
112年： 
1-1  聲共振混藥技術先期技術研析 (415仟元)。
1-2  聲共振混藥技術基礎分析方法與理論建立 (1,345仟元)。
113年： 
2-1  1000克以內假藥實驗能量建立 (11,690仟元)。
2-2  1000克以內假藥混藥技術研究 (825仟元)。
114年： 
3-1  1000克以內真藥實驗能量建立 (18,285仟元)。
3-2  5000克以內假藥實驗能量建立與混藥技術研究 (930仟元)。
115年： 
4-1  5000克以內真藥實驗能量建立 (2,070仟元)。
116年：
5-1 5000克以內真藥與傳統拌刀拌藥差異研究 (1,650仟元)。</t>
    <phoneticPr fontId="2" type="noConversion"/>
  </si>
  <si>
    <t>毒性物質比色法感測陣列技術研發項目分為感測陣列製作、新型感測材料開發、光學系系統及相關組件、辨識資料庫建置等。主要目的為開發一套手持式毒性物質偵檢分析雛形。
在分工方面，中科院主要負責試片對毒性物質變色能力測試、雛形功能性驗證，學界則是協助比色法陣列開發製作、光學系統與辨識軟體的設計製作、感測材料開發。
規劃研發期程為3年(112~114年)，112年進行感測陣列初步設計，並擬定感測陣列雛型架構；113年進行感測陣列製作、感測材料開發、並完成光學系統與辨識軟體初版構型，建立感測陣列對於毒性化學物質變色之特性資料；114年則執行感測陣列系統整合、完成可攜式感測陣列雛型、並執行雛型之性能測試等工作。中科院及學界分工條列式工項如下：
一、 中科院
112年：
1-1感測陣列需求分析研究(1,500仟元)。
113年：
2-1完成比色法感測陣列(CSA)製作最適化條件(3,000仟元)。
114年：
3-1爆裂物偵測辨識性能驗證(2,850仟元)。
3-2 CSA偵測雛型性能驗證(2,350仟元)。
二、 學界
112年：
1-1指示劑選擇與基底試片材料研析(1,775仟元)。
1-2新型態指示劑、感測材料研析(1,775仟元)。
1-3演算法技術研析與光學模組開發研究(1,680仟元)。
113年：
2-1完成比色法感測陣列(CSA)製作最適化條件(7,280仟元)。
2-2開發新型態指示劑或感測辨識材料(3,860仟元)。
2-3完成光學系統及辨識軟體初版構型(5,140仟元)。
114年：
3-1建立可攜式CSA偵檢雛形(4,010仟元)。
3-2爆裂物偵測辨識(3,980仟元)。</t>
    <phoneticPr fontId="2" type="noConversion"/>
  </si>
  <si>
    <t>基於超導非線性元件(JPA與JPC)之微波量子雷達系統開發平台雛型(Stage 1)</t>
  </si>
  <si>
    <r>
      <t>微波量子雷達雖仍在理論探索而尚未達到實用設計階段，但其與量子計算、量子電腦等量子科技已有共通的關鍵元組件-超導非線性元件(JPC與JPA)之開發構型提出。如：微波頻段量子糾纏對可保持比可見光光子更長的相關時間用於量子計算的量子比特。因此，本案可建立我國之國防與軍通共通技術發展策略，建立開發平台彙整我國各界階段性研究成果。
本案以2020年5月美國麻省理工實驗室、英國約克大學、奧地利與加拿大等跨國團隊發表“Microwave quantum illumination using a digital receiver”的概念，使用超導電路在微波頻段產生糾纏對量子、放大並發送至空間偵測物體，以量子優化的數位化接收機與處理後取得目標資訊，另新增JPA與銜接Noise 雷達</t>
    </r>
    <r>
      <rPr>
        <sz val="10"/>
        <color rgb="FF0000FF"/>
        <rFont val="標楷體"/>
        <family val="4"/>
        <charset val="136"/>
      </rPr>
      <t>與</t>
    </r>
    <r>
      <rPr>
        <sz val="10"/>
        <rFont val="標楷體"/>
        <family val="4"/>
        <charset val="136"/>
      </rPr>
      <t>OSA(Open System Architecture)原則之技術要求進行改良，探索目標信號可能的特徵分析方式，進一步確認未來可能的研究方向與實驗平台，具體研究議題如下：
112年：研究環境設置與超導體元件製作</t>
    </r>
    <r>
      <rPr>
        <sz val="10"/>
        <color rgb="FF0000FF"/>
        <rFont val="標楷體"/>
        <family val="4"/>
        <charset val="136"/>
      </rPr>
      <t>(學研單位22,660千元、中科院1,562千元，共24,222千元)</t>
    </r>
    <r>
      <rPr>
        <sz val="10"/>
        <rFont val="標楷體"/>
        <family val="4"/>
        <charset val="136"/>
      </rPr>
      <t>。
1、 微波量子雷達之研究設備與環境設置。
2、 研製JPC產生糾纏的微波量子。
3、 研製JPA放大與偵測糾纏的微波量子。
113年：超導元件性能確認與產生微波量子糾纏對</t>
    </r>
    <r>
      <rPr>
        <sz val="10"/>
        <color rgb="FF0000FF"/>
        <rFont val="標楷體"/>
        <family val="4"/>
        <charset val="136"/>
      </rPr>
      <t>(學研單位11,220千元、中科院6,050千元，共17,270千元)</t>
    </r>
    <r>
      <rPr>
        <sz val="10"/>
        <rFont val="標楷體"/>
        <family val="4"/>
        <charset val="136"/>
      </rPr>
      <t>。
1、 改良JPC與JPA製程與性能以產生足夠與穩定的微波量子糾纏對。
2、 放大並發送到室溫環境中探測目標並反射回量子優化的數位接收器。
114年：分析目標信號特徵相關性與空間解析度並規劃微波量子雷達開發平台</t>
    </r>
    <r>
      <rPr>
        <sz val="10"/>
        <color rgb="FF0000FF"/>
        <rFont val="標楷體"/>
        <family val="4"/>
        <charset val="136"/>
      </rPr>
      <t>(學研單位5,059千元、中科院3,389千元，共8,448千元)</t>
    </r>
    <r>
      <rPr>
        <sz val="10"/>
        <rFont val="標楷體"/>
        <family val="4"/>
        <charset val="136"/>
      </rPr>
      <t>。
1、 提取反射信號和惰輪(idler)模式的量子信號，從而測量與參考糾纏對信號之相關性，並將其與背景雜訊進行比較來找出目標</t>
    </r>
    <r>
      <rPr>
        <sz val="10"/>
        <color rgb="FF0000FF"/>
        <rFont val="標楷體"/>
        <family val="4"/>
        <charset val="136"/>
      </rPr>
      <t>(含距離向改變、吸波材料測試、同材質幾何結構改變之目標特徵)。</t>
    </r>
    <r>
      <rPr>
        <sz val="10"/>
        <rFont val="標楷體"/>
        <family val="4"/>
        <charset val="136"/>
      </rPr>
      <t xml:space="preserve">
2、 建立微波量子雷達開發平台雛型。
3、 銜接Noise雷達構型或符合OSA (Open System Architecture)架構之設計，使後續其他技術突破項目可加入此研究平台，進行性能與系統改良方向評估。</t>
    </r>
    <phoneticPr fontId="2" type="noConversion"/>
  </si>
  <si>
    <t>微衛星電力推進系統應用研究分為「脈衝式電漿推進器暨電源供應系統」、「離子引擎暨電源供應系統」、「推力測試平台」及「微衛星姿態微調及軌道維持技術」等4項研究子題。主要目的為開發太空微型推進技術，促進本國太空產業發展。
在分工方面，中科院主要負責「推力測試平台」及「微衛星姿態微調及軌道維持技術」等2項研製，學界則是負責「脈衝式電漿推進器暨電源供應系統」、「離子引擎暨電源供應系統」等2項研製。
本案規劃研發期程為2年(112~113年)，112年進行「脈衝式電漿推進器暨電源供應系統」、「離子引擎暨電源供應系統」、「推力測試平台」及「微衛星姿態微調及軌道維持技術」設計及研製；113年進行「脈衝式電漿推進器」與「離子引擎」之功能及長時間運作試驗，獲得相關特性資料，並以姿(軌)控制模型進行模擬分析，以確認應用之可行性。
中科院及學界分工條列式工項如下：
一、 中科院
112年：
1-1 推力模組研製(887仟元)
1-2 推力平台機構研製(7,321仟元)
1-3 姿(軌)控制模型建立(1,700仟元)
1-4 數值模擬分析(1,782仟元)
1-5 邏輯電路研製(3,250仟元)
113年：
2-1 推力量測模組研製(887仟元)
2-2 推力平台機構研製(6,321仟元)
2-3 邏輯電路研製(3,250仟元)
2-4 推力測試(1000仟元)
2-5 數值模擬分析(1,700仟元)
2-6 姿態微調測試(1,782仟元)
二、 學界
112年：
1-1 脈衝式電漿推進器推進器暨進料系統、製作與測試(1,730仟元)。
1-2 脈衝式電漿推進器電子迴路設計、製作與測試(1,730仟元)。
1-3比衝值(specific impulse)量測(1,600仟元)。
1-4 脈衝式電漿推進器推力量測(1,570仟元)
1-5離子引擎暨電子迴路設計、製作與測試(870仟元)
1-6中空陰極管暨進料系統設計、製作與測試(870仟元)
1-7比衝值(specific impulse)量測(800仟元)
1-8 離子引擎推力量測(790仟元)
113年：
2-1 點火器、電路系統暨進料系統長時間測試(1,730仟元)
2-2 電極侵蝕壽命測試(1,730仟元)
2-3 脈衝式電漿推進器原型機系統長時間運轉測試(1,600仟元)
2-4 電磁脈衝(EMP)測試(1,570仟元)
2-5 進料系統真空測試(790仟元)
2-6 離子引擎電網長時間耐久測試(870仟元)
2-7 中空陰極長時間壽命測試(870仟元)
2-8 電路系統長時間運轉測試(800仟元)</t>
    <phoneticPr fontId="2" type="noConversion"/>
  </si>
  <si>
    <t xml:space="preserve">防禦需求主動式探測機制與偵防技術研發項目分為網路掃描及防禦系統整合、網路節點信用評比機制設計、及整合式終端防護系統相關組件設計與開發、驗測模擬環境建置等。主要目的為開發主動探測防禦需求之系統。
在分工方面，中科院主要負責系統需求文件設計撰寫、各年度階段性成果驗測及系統與驗測環境設計、總結報告、各年度階段性成果測試計畫書、各年度階段性成果測試程序、各年度測試報告等各文件審查與進度管制，學界則是協助驗測模擬環境架構設計與建置、內外網路掃描演算法研發及防禦系統整合、網路節點信用評比機制開發製作、整合式終端防護系統的設計製作。
規劃研發期程為4年(112~115年)，112年進行全案系統規格文件、全案系統設計文件、全案系統測試計畫書撰寫，並進行基於網路掃描和服務識別的設備屬性資訊搜集方法功能開發，獲得設備屬性特性資料，以界接情資與服務弱點資料供後續信用評比開發工項參用；113~114年進行設備屬性信用評比的方法設計、應用設備屬性信用評比於內網或外網防護功能試驗及整合式終端防護系統相關組件設計與開發；115年則執行全系統技術整合性測試與展示、技術移轉教育訓練、全案總結報告文件撰寫等工作。
中科院及學界分工條列式工項如下：
一、 中科院
112年：
1-1全案系統需求分析與撰寫(600仟元)。
1-2全系統規格文件審查(100仟元)。
1-3全系統設計文件審查(100仟元)。
1-4全系統測試計畫書審查(300仟元)。
1-5 112年度計畫進度管制(550仟元)。
113年：
2-1 113年度計畫進度管制(1100仟元)。
114年：
3-1 114年度計畫進度管制(1100仟元)
115年：
4-1全系統技術整合性驗測程序文件審查(150仟元)
4-2全系統技術整合性驗測(150仟元)
4-3全系統技術整合性測試報告審查(150仟元)。
4-4全案總結報告文件審查(600仟元)。
4-5技術移轉教育訓練教材審查與協辦(600仟元)。
二、 學界
112年：
1-1全案系統規格文件撰寫 (500仟元)。
1-2全案系統設計文件撰寫(500仟元)。
1-3全案系統測試計畫書撰寫(500仟元)。
1-4驗測模擬環境建置(1200仟元)
1-5基於網路掃描和服務識別的設備屬性資訊搜集方法設計與工具自行開發(4500仟元)
1-6情資利用與服務弱點之界接方法設計(400仟元)
1-7端點情資與特徵蒐集及利用(400仟元)
113年：
本年度工項須依據全案系統設計文件執行
2-1驗測模擬環境建置(1400仟元)
2-2 IPv6網路位址及服務掃描方法研究(1500仟元)
2-3設備屬性信用評比演算法設計與網路節點的信用評比API開發(3500仟元)。
2-4基於信用評比的網路行為異常偵測方法開發(1400仟元)
2-5基於信用評比的端點行為異常檢測方法開發(1700仟元)
114年：
本年度工項須依據全案系統設計文件執行
3-1驗測模擬環境相關參數調修(500仟元)
3-2廣域網路位址及服務掃描方法研究(1500仟元)
3-3基於信用評比的流量分群機制研究(1500仟元)
3-4基於應用情境之防護規則生成方法(2300仟元)
3-5整合式終端防護系統相關組件設計與開發(4000仟元)。
115年：
4-1全系統技術整合性測試程序文件撰寫(1000仟元)。
4-2全系統技術整合性測試與展示(3500仟元)。
4-3全系統技術整合性測試報告撰寫(500仟元)
4-4技術移轉教育訓練(2000仟元)
4-5全案總結報告文件撰寫(1000仟元)
</t>
  </si>
  <si>
    <t>社群媒體經營模式研究</t>
    <phoneticPr fontId="2" type="noConversion"/>
  </si>
  <si>
    <t xml:space="preserve">社群媒體經營模式研發項目分為自動化工具與資料蒐集分析及社群媒體營運相關功能及軟體組件開發建置。在分工方面，中科院主要負責系統架構設計及測試，學界則是完成系統功能設計及開發製作，成果則由中科院承接，後續將與現有情蒐系統進行整合。
規劃研發期程為2年(112~113年)，112年進行系統架構設計、境外社群媒體經營機制研究，並完成雛型系統開發及軟體組件單元功能測試；113年完成全系統開發及整合測試等工作。
中科院及學界分工條列式工項如下：
一、中科院：
112年：
1. 社群帳號管理及操作系統
1-1需求分析與系統架構設計(600仟元)。
1-2雛型功能測試與驗證(1,050仟元)。
2. 社群媒體營運平台
2-1需求分析與系統架構設計(400仟元)。
2-2雛型功能測試與驗證(700仟元)。
113年：
1. 社群帳號管理及操作系統
1-1系統整合測試與驗證(1,300仟元)。
1-2技術承接(130仟元)。
2. 社群媒體營運平台
2-1系統整合測試與驗證(1,000仟元)。
2-2技術承接(100仟元)。
二、學界
112年：
1.社群帳號管理及操作系統
1-1 匿蹤工具(1,800仟元)。
1-2帳號生成模組(2,950仟元)。
1-3養號模組(3,800仟元)。
1-4資料蒐集模組(3,000仟元)。
1-5 日誌記錄模組(1,800仟元)。
2. 社群媒體營運平台
2-1 人設管理工具(1,500仟元)。
2-2 受眾管理工具(1,400仟元)。
2-3 社群媒體實名驗證歸因工具(1,700仟元)。
2-4 境外社群媒體營運管理工具(2,200仟元)。
2-5 境外社群媒體營運阻斷歸因工具(1,800仟元)。
113年：
1. 社群帳號管理及操作系統
1-1 匿蹤工具(800仟元)。
1-2 帳號生成模組(2,800仟元)。
1-3 養號模組(2,800仟元)。
1-4 資料蒐集模組(3,170仟元)。
1-5 日誌記錄模組(2,000仟元)。
2. 社群媒體營運平台
2-1 境外社群媒體營運管理工具(5,200仟元)。
2-2 境外社群媒體營運阻斷歸因工具(3,000仟元)。
3. 社群媒體平台操作及經營教育訓練
3-1系統操作及經營訓練(300仟元)。
3-2系統架構訓練(400仟元)。 </t>
    <phoneticPr fontId="2" type="noConversion"/>
  </si>
  <si>
    <t>本計畫將利用薛丁格方程式，得到多重量子井的次能帶及波函數分布，再進一步計算各能階的聲子-電子散射生命週期及電子-光子散射生命週期，最後，完成量子級聯雷射的速率方程式，模擬出不同結構的多重量子井光學特性，並開發中紅外波段量子級聯雷射關鍵技術：波長範圍3~5微米、平均輸出功率大於1瓦。
量子級聯雷射研發項目分為磊晶層結構設計與材料分析、磊晶與製程技術、封裝結構與散熱能力及中紅外量測技術能力建置等。主要目的為開發波長範圍在3~5微米、平均輸出功率大於0.5瓦之可室溫連續操作式量子級聯雷射模組。
在分工方面，中科院主要負責承接學界所完成的雷射磊晶層結構設計，並接續進行磊晶與製程技術的共同開發，同時建置完整中紅外量測技術能量，並嘗試整合至相關應用；學界則是主導雷射磊晶層結構開發設計與材料開發分析、並與中科院在磊晶與製程技術共同開發，接續進行雷射封裝結構與散熱能力的試製，並於最後產出量子級聯雷射雛型件。
規劃研發期程為3年(112~114年)，112年進行量子級聯雷射磊晶層結構設計與材料分析，並擬定驗測與管理項目架構；113年進行雷射磊晶與製程技術，建立雷射封裝結構與散熱技術，並針對各項中紅外量測系統進行籌獲；114年則進行3~5微米量子級聯雷射室溫連續式電激發雷射操作，並完成相關功能測試與輸出特性分析。
中科院及學界分工條列式工項如下：
一、 中科院
112年：
1-1 協助量子級聯雷射之磊晶層結構設計與材料分析(400仟元)。
1-2量子級聯雷射與後續應用場景的整合建置，擬定驗測與管理項目(1,580仟元)。
113年：
2-1 量子級聯雷射之結構磊晶與製程(XRD半高寬&lt;300arcsec、表面平整度&lt;1.5nm、缺陷密度&lt;104cm2) (12,000仟元)。
2-2 各項中紅外(3~5微米)量測系統建立籌獲(6,700仟元)。
114年：
3-1 展示室溫激發0.5瓦雷射操作(8,000仟元)。
3-2 應用場景的周遭驗測平台建置(2,450仟元)。
二、 學界
112年：
1-1 量子級聯雷射之磊晶層結構設計(10階以上、雷射躍遷效率為96±2%)與材料分析(InAlAs/InGaAs)(1,400仟元)。
1-2 協助擬定驗測與管理項目(800仟元)。
113年：
2-1 量子級聯雷射之結構磊晶與製程(XRD半高寬&lt;300arcsec、表面平整度&lt;1.5nm、缺陷密度&lt;104cm2) (5,000仟元)。
2-2 建立中紅外(3~5微米)光致發光量測系統(1,700仟元)。
2-3 建立量子級聯雷射封裝結構與散熱能力(&gt;3瓦散熱能力) (1,220仟元)。
114年：
3-1 展示3~5微米量子級聯雷射室溫連續式電激發雷射操作，功率達0.5瓦之功能測試(4,150仟元)。
3-2 優化封裝結構達成良好散熱(&gt;5瓦散熱能力) (3,000仟元)</t>
  </si>
  <si>
    <t>本研究規劃整合高硬度輕質陶瓷材料、高強度鋼板、多孔隙金屬(發泡沫鋼/鋁..等)、高強力纖維複材、吸能高分子材料(如:全聚脲高分子材料)，建立可因應不同抗爆環境與爆炸威力之「輕量化複合式抗爆材料與構型」設計、開發與製造能量。
規劃研發期程為3年(112~112+3年)，主要以輕量化材料開發及模組構型設計為目的，探討其抗爆性能，並藉由爆炸測試作為本研究產品研發主要驗證項目，以實際了解各種高強力、高硬度、高吸能材料之抗爆特性，後續將以多層材料、複合式結構方式製備輕量化複合式抗爆複材，並完整探討其微結構與力學特性，希冀可為輕量化複合式抗爆模組生產提供技術基礎。
在分工方面，中科院主要負責輕量化複合式抗爆大尺寸組件設計/數值模擬分析/組裝，以及爆炸測試技術建立與執行，學界則是協助新材料開發、單元件的設計製作/數值模擬。
中科院及學界分工條列式工項如下：
一、中科院:
112年: (8,000千元)
1-1 0.25Kg TNT當量單一材料高強度鋼板抗爆試驗數據與能量建立。
1-2抗0.25Kg TNT當量之複材模組構型模擬設計及防爆複材模組技術開發。
113年: (10,000千元)
2-1 1Kg TNT當量開放式與密閉式環境，新穎輕量化抗爆複材抗爆試驗數據與能量建立。
2-2抗6.4Kg TNT當量(等同一顆105mm彈炸藥量)之複材模組構型模擬設計。
2-3抗1Kg TNT當量之複材模組構型模擬設計及防爆複材模組技術開發。
114年: (11,000千元)
3-1 6.4Kg TNT當量(等同一顆105mm彈炸藥量)開放式與密閉式環境，新穎輕量化抗爆複材抗爆試驗數據與能量建立。
3-2抗6.4Kg TNT當量(等同一顆105mm彈炸藥量)之複材模組構型模擬設計及防爆複材模組技術開。
二、學界:
112年: (7,000千元)
1-1泡沫金屬材料開發。
1-2全聚脲高分子材料製程開發。。
1-3高強力纖維複材製程及基本力學性能參數建立。
1-4多種抗爆炸高吸能材料模擬參數建立與驗證
113年: (7,000千元)
2-1泡沫金屬材料開發及大尺寸試製。
2-2全聚脲高分子材料開發及大尺寸試製。
2-3複合式纖維複材結構單元設計與功能測試。
2-4單元件抗爆模擬分析與驗證，以及構型優化設計。
114年: (5,000千元)
3-1複合式抗爆結構材料結構單元測試驗證。
3-2複合式抗爆結構材料大尺寸單元件製程技術建立。
3-3大尺寸結構材料抗爆模擬分析與驗證，以及構型優化設計。</t>
  </si>
  <si>
    <t>極超音速環境運用多孔性材質的蒸散式冷卻技術研究(2/3)</t>
  </si>
  <si>
    <t>高逼真度工程創新設計技術開發(I):吸氣式推進系統自主模擬技術開發與實驗測試平台先導研究(2/2)</t>
  </si>
  <si>
    <t>先進動力載具多輪(四輪含以上)同步輪邊驅動關鍵技術研究(2/2)</t>
  </si>
  <si>
    <t>軍用金屬複合曲面工件修補全製程技術開發(2/3)</t>
  </si>
  <si>
    <t>新一代戰機環境控制與熱管理技術(2/3)</t>
  </si>
  <si>
    <t>水下音傳之通道脈衝響應模式建立與驗證(2/3)</t>
  </si>
  <si>
    <t>安全性高效能CPU與AI加速器設計及研製(2/4)</t>
  </si>
  <si>
    <t>超穎材料應用於軍事陣地及武器系統之偽裝匿蹤技術開發(2/4)</t>
  </si>
  <si>
    <t>熱塑性推進劑技術開發(2/4)</t>
  </si>
  <si>
    <t>奈米含能材料技術開發(2/4)</t>
  </si>
  <si>
    <t>高能量密度/長循環次數電池材料技術開發(2/2)</t>
  </si>
  <si>
    <t>量子密鑰分發系統之技術分析與建立(2/2)</t>
  </si>
  <si>
    <t>極超音速環境高溫熱防護材料熱衝循環數值模擬分析與驗證技術開發(2/4)</t>
  </si>
  <si>
    <t>微波高功率先進材料製程(2/2)</t>
  </si>
  <si>
    <t>多光譜感測整合人工智慧晶片設計(2/3)</t>
  </si>
  <si>
    <t>微波頻段矽光子晶片通用元件設計套件開發(2/2)</t>
  </si>
  <si>
    <t>水際裝置於潮間帶之漂移量控制研究(2/2)</t>
  </si>
  <si>
    <t>物聯網資安漏洞檢測(2/4)</t>
  </si>
  <si>
    <t>目標影像生成及快速辨識前瞻技術研發(2/4)</t>
  </si>
  <si>
    <t>微波頻段矽光子晶片通用元件設計套件開發(2/2)</t>
    <phoneticPr fontId="2" type="noConversion"/>
  </si>
  <si>
    <t>本計畫目標係發展全系統性能預估程式，控制邏輯與原型控制器。其中，全系統性能預估程式包含環境控制、熱管理系統性能模型建立，與渦輪二維穿流模擬分析等工作；控制邏輯則依各系統散熱需求發展熱管理系統，加上所開發的原型控制器，調節環控系統中各子系統，使冷卻效能達到最佳化。
本計畫擬分三年進行研究，學術單位與中科院分工如下：
1. 學術單位開發下列數值模型或分析程式，並提供程式原始碼：
- 環境控制及熱管理系統性能穩態模型：包含空氣冷卻、液體冷卻與冷媒系統等三種系統之熱力循環。(111年,學研單位401萬)
- 環境控制及熱管理系統動態模式：將熱交換器、空調輪機、控制閥等組件操作線性模式與穩態模型整合獲得動態模式。(112年,學研單位401萬)
- 渦輪二維穿流分析程式：開發求解渦輪流場二維分析程式，可將葉片特徵加入流場分析中，並獲得離點性能圖。(113年,學研單位401萬)
2. 中科院負責項目：
分三年執行議題
-環境控制及熱管理系統需求分析: 需求分析包括飛行包絡線設定，熱負載分析與發動機ECS bleed air/ ram air 需求量計算
-環境控制及熱管理系統控制邏輯設計:控制邏輯發展與控制數位模擬
-ECS控制器模擬平台建置: 建立ECS real time model，與數位控制器，連接做硬體迴路測試，驗證控制邏輯功能</t>
    <phoneticPr fontId="4" type="noConversion"/>
  </si>
  <si>
    <t>本案將研究一先進主動式冷卻技術-蒸散式冷卻並針對其應用於極超音速環境進行先期研究；包含其運作物理機制、建立模擬分析能量、評估關鍵性質對效能影響程度等。本研究以極超音速飛行體鼻錐為研究標的，模擬其於特定飛行參數與大氣條件下運用蒸散式冷卻技術對受氣動力加熱的表面進行散熱與阻絕熱源的飛行過程，建立包含邊界層效應、毛細力作用、相變化之模擬分析模型；並模擬分析可能的解離、游離程度及評估此現象對壁面氣熱負荷強度的影響。
-111年：
中科院：
1.執行專案管理、系統工程與風險管理等
2.擬定超音速風洞與超高速熱噴流試驗程序、設計縮尺模型夾具與研擬溫度、壓力與熱通率量測方法。
學研單位(4,513仟元)：
1.高溫高熱通量試驗
2.各子計畫規劃與整合
-112
中科院：
1.擬定超音速風洞與超高速熱噴流試驗程序、設計縮尺模型夾具與研擬溫度、壓力與熱通率量測方法。
2. 執行超音速風洞與超高速熱噴流試驗。
學研單位(7,772仟元)：
1.高溫高熱通量試驗
2.各子計畫規劃與整合
-113
中科院：
1.擬定超音速風洞與超高速熱噴流試驗程序、設計縮尺模型夾具與研擬溫度、壓力與熱通率量測方法。
2. 執行超音速風洞與超高速熱噴流試驗。
學研單位(6,637仟元)：
1.高溫高熱通量試驗
2.各子計畫規劃與整合</t>
    <phoneticPr fontId="2" type="noConversion"/>
  </si>
  <si>
    <t>本案為「高逼真度數據驅動工程設計平台」之前導計畫，為期兩年的計畫工作包含(1)吸氣式推進系統自主模擬技術開發，(2)吸氣式推進系統核心組件實驗平台與實驗技術開發與(3)仿真(emulation)技術奠基研究等三大區塊；其中項(1)擬針對流場以及應力場模擬收整可自主開發的程式碼，串接其它區塊的開放源軟體，完成流場與應力場模擬系統之相容性開發，以建立壓縮機與渦輪機模擬程式的基本架構，並依需求單位提供之構型進行初步的測試；同時針對燃燒室核心之噴霧流場模擬技術進行整合研究。項(2)擬配合需求單位分別細部規劃引擎核心組件(壓縮機、燃燒室、渦輪機)實驗測試與分析能量，分別進行先導型基礎研究，開發實驗測試分析重要技術。項(3)擬針對仿真技術基本架構進行研究，並應用項(1)初步建立之模擬數據庫，進行仿真技術開發，並規劃未來吸氣式核心引擎設計平台之雛形。
-111年：
中科院：
1.協助學校執行實驗平台設置規格分析。
2.與合作校方進行量測與模擬技術交流研討。
3.專案管理、系統工程與風險管理等作業。
學研單位(19,878仟元)：
1.吸氣式推進系統自主模擬技術開發
2.仿真(emulation)技術奠基研究
3.壓縮機實驗平台與實驗技術開發
4.燃燒室實驗平台與實驗技術開發
5.渦輪機組件實驗平台與實驗技術開發
-112
中科院：
1.協助學校執行實驗平台設置規格分析。
2.與合作校方進行量測與模擬技術交流研討。
3.專案管理、系統工程與風險管理等作業。
學研單位(25,932仟元)：
1.吸氣式推進系統自主模擬技術開發
2.仿真(emulation)技術奠基研究
3.壓縮機實驗平台與實驗技術開發
4.燃燒室實驗平台與實驗技術開發
5.渦輪機組件實驗平台與實驗技術開發</t>
    <phoneticPr fontId="2" type="noConversion"/>
  </si>
  <si>
    <t>本計畫因應中科院需求，發展多輪同步輪邊驅動關鍵技術研究，將工作項目分為兩年進行，第一年將進行多輪同步輪邊電驅動之動力總成系統關鍵技術先期研究與驗證平台底盤研改；第二年將進行多輪同步輪邊電驅動動力總成系統關鍵技術系統整合以及建立驗證平台底盤。本計畫預計依序完成下列項目。
第一年：(1)總動力100hp以上之多輪輪邊電驅動動態模型建立，(2)進行先進動力能量分配法則與多輪同步控制法基礎研究，(3)總動力100hp以上之多輪輪邊同步電驅動演算法分析與動力能量分配法之模擬，(4)完成多輪同步輪邊電驅動之動力總成系統，(5)完成總動力100hp以上之四輪底盤，進行多輪輪邊同步驅動控制器評估與多輪電驅動動力驗證平台建立規劃
第二年：(1)建立可即時控制總動力100hp以上之多輪同步控制演算法控制器系統，(2)建立總動力為100hp以上之可驗證多輪同步控制演算法控制系統的多輪電驅動動力驗證平台底盤，(3)完成先進動力能量分配法與總動力100hp以上之多輪同步控制法的Real-Time性能驗證。
-111年：
中科院：
提供本計畫所需包含BCU、BMU、PDU與線束組的電池安裝，以及相關電池模型之建立並參與VCU開發。
學研單位(7,437.2仟元)：
1.總動力100hp以上之多輪輪邊電驅動動態模型建立。
2.先進動力能量分配法則與多輪同步控制法基礎研究。
3.總動力100hp以上之多輪輪邊同步電驅動演算法分析與動力能量分配法之模擬。
4.多輪同步輪邊電驅動之動力總成系統。
5.總動力100hp以上之四輪底盤，進行多輪輪邊同步驅動控制器評估與多輪電驅動動力驗證平台建立規劃。
-112年：
中科院：
1.VCU相關的整合與開發。
2.以HIL驗證同步控制演算法導入控制器系統。
學研單位(7995.6仟元)：
1.建立可即時控制總動力100hp以上之多輪同步控制演算法控制器系統。
2.建立總動力為100hp以上之可驗證多輪同步控制演算法控制系統的多輪電驅動動力驗證平台底盤。
3.完成先進動力能量分配法與總動力100hp以上之多輪同步控制法的Real-Time性能驗證。</t>
    <phoneticPr fontId="2" type="noConversion"/>
  </si>
  <si>
    <t>軍中物件具有少量多樣高成本的屬性，金屬修補技術具有高度需求性，將Direct Energy Deposition（DED）安裝在可靈活操作的機械手臂上為金屬修補的上選方案。本計畫規劃在中科院現有DED技術基礎之上，與中科院合作開發軍用金屬複合曲面工件修補全製程技術。首先將進行逆向工程與積層設計等前處理，再進行DED修補，DED修補以機械手臂搭載三維形貌掃描頭，規劃適當運動軌跡以對工件進行粗掃描和細掃描，尋找待修補區域和判定修補幾何。同時，合作優化中科院現有工具機架構下DED加工技術。接續，將DED加工頭運動規劃轉移到以機械手臂進行，以提升加工彈性。需規劃更高自由度之加工軌跡和導入加工頭多軸控制技術，以對工件待修補區域進行修補。同時，探索掃描和DED製程參數並優化，並將已完成加工之工件進行材料、機械性質與性能測試，確認工件完成修補。
第一年著重在工件前處理與加工系統數位系統環境建置、以機械手臂搭載感測頭完成工件粗掃描，並以中科院工具機架構之DED基本製程參數的優化和材料特性測試。第二年著重在手臂搭載DED實驗系統的完整架設、工件細掃描、加工頭運動控制，並完成空心圓錐體之平面修補與DED製程參數優化。第三年則持續深化技術，針對標的物金屬複合曲面工件進行修補與驗證，完成修補全製程技術開發。
-111年：
中科院：
1.複合曲面工件前處理技術開發
2.複合曲面工件用SS316DED製程與熱處理參數開發。
學研單位(7,960仟元)：
1.粗掃描光學感測頭開發
2.形貌粗掃描用機械手臂軌跡規劃
-112
中科院：
1.量測熔池溫度用的熱感測器開發。
2.複合曲面工件用DED修補製程開發。
學研單位(10,770仟元)：
1.細掃描光學感測頭開發
2.形貌細掃描與DED加工用機械手臂系統開
-113
中科院：
1.DED修補複合曲面工件積層設計與模擬分析。
2.DED修補複合曲面工件與後處理製程開發。
學研單位(6,780仟元)：
1.in cycle gauging掃描光學感測頭開發
2.複合曲面工件DED修補與避障用的機械手臂軌跡規劃技術開發</t>
    <phoneticPr fontId="2" type="noConversion"/>
  </si>
  <si>
    <t>研究內容摘要</t>
    <phoneticPr fontId="2" type="noConversion"/>
  </si>
  <si>
    <t>預估經費
(仟元)</t>
    <phoneticPr fontId="2" type="noConversion"/>
  </si>
  <si>
    <t>研究
型別</t>
    <phoneticPr fontId="2" type="noConversion"/>
  </si>
  <si>
    <t>全案經費
(仟元)</t>
    <phoneticPr fontId="2" type="noConversion"/>
  </si>
  <si>
    <t>基礎型
或突破式</t>
    <phoneticPr fontId="2" type="noConversion"/>
  </si>
  <si>
    <t>計畫
編號</t>
    <phoneticPr fontId="4" type="noConversion"/>
  </si>
  <si>
    <t>新增案</t>
    <phoneticPr fontId="2" type="noConversion"/>
  </si>
  <si>
    <t>基礎型</t>
    <phoneticPr fontId="2" type="noConversion"/>
  </si>
  <si>
    <t>個別型</t>
    <phoneticPr fontId="2" type="noConversion"/>
  </si>
  <si>
    <t>114-116</t>
    <phoneticPr fontId="2" type="noConversion"/>
  </si>
  <si>
    <t>電機工程</t>
    <phoneticPr fontId="2" type="noConversion"/>
  </si>
  <si>
    <t>發射藥AI分析模型暨全自動篩檢技術研發(1/2)</t>
    <phoneticPr fontId="2" type="noConversion"/>
  </si>
  <si>
    <t>本計畫以提升發射藥品質與改善製程為主要目標，包含三大研究重點：自動篩檢與圖形取樣系統、智慧化資料庫管理系統與AI視覺檢測分析模組系統，建置高效能、高精度之發射藥製程檢測與優化技術。</t>
    <phoneticPr fontId="2" type="noConversion"/>
  </si>
  <si>
    <t>第205廠</t>
    <phoneticPr fontId="2" type="noConversion"/>
  </si>
  <si>
    <t>劉久弘工程師
07-346141#757442</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</si>
</sst>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 #,##0.00_-;_-* &quot;-&quot;??_-;_-@_-"/>
    <numFmt numFmtId="176" formatCode="#,##0_);[Red]\(#,##0\)"/>
    <numFmt numFmtId="177" formatCode="0.00_ "/>
    <numFmt numFmtId="178" formatCode="&quot;112年經費 &quot;#,##0&quot;(仟元)&quot;"/>
    <numFmt numFmtId="179" formatCode="&quot;持續案 &quot;#,##0&quot;(仟元)&quot;"/>
    <numFmt numFmtId="180" formatCode="&quot;新增案 &quot;#,##0&quot;(仟元)&quot;"/>
    <numFmt numFmtId="181" formatCode="#,##0_ "/>
  </numFmts>
  <fonts count="25">
    <font>
      <sz val="12"/>
      <color theme="1"/>
      <name val="新細明體"/>
      <family val="2"/>
      <charset val="136"/>
      <scheme val="minor"/>
    </font>
    <font>
      <sz val="10"/>
      <color theme="1"/>
      <name val="標楷體"/>
      <family val="4"/>
      <charset val="136"/>
    </font>
    <font>
      <sz val="9"/>
      <name val="新細明體"/>
      <family val="2"/>
      <charset val="136"/>
      <scheme val="minor"/>
    </font>
    <font>
      <sz val="10"/>
      <name val="標楷體"/>
      <family val="4"/>
      <charset val="136"/>
    </font>
    <font>
      <sz val="9"/>
      <name val="新細明體"/>
      <family val="3"/>
      <charset val="136"/>
      <scheme val="minor"/>
    </font>
    <font>
      <sz val="12"/>
      <name val="標楷體"/>
      <family val="4"/>
      <charset val="136"/>
    </font>
    <font>
      <b/>
      <sz val="12"/>
      <name val="標楷體"/>
      <family val="4"/>
      <charset val="136"/>
    </font>
    <font>
      <b/>
      <sz val="12"/>
      <color rgb="FFC00000"/>
      <name val="標楷體"/>
      <family val="4"/>
      <charset val="136"/>
    </font>
    <font>
      <sz val="12"/>
      <color rgb="FF0000FF"/>
      <name val="標楷體"/>
      <family val="4"/>
      <charset val="136"/>
    </font>
    <font>
      <sz val="14"/>
      <color theme="1"/>
      <name val="標楷體"/>
      <family val="4"/>
      <charset val="136"/>
    </font>
    <font>
      <sz val="12"/>
      <color theme="1"/>
      <name val="標楷體"/>
      <family val="4"/>
      <charset val="136"/>
    </font>
    <font>
      <sz val="12"/>
      <color theme="1"/>
      <name val="新細明體"/>
      <family val="2"/>
      <scheme val="minor"/>
    </font>
    <font>
      <b/>
      <sz val="14"/>
      <color rgb="FFC00000"/>
      <name val="標楷體"/>
      <family val="4"/>
      <charset val="136"/>
    </font>
    <font>
      <sz val="12"/>
      <color theme="1"/>
      <name val="新細明體"/>
      <family val="2"/>
      <charset val="136"/>
      <scheme val="minor"/>
    </font>
    <font>
      <vertAlign val="superscript"/>
      <sz val="10"/>
      <name val="標楷體"/>
      <family val="4"/>
      <charset val="136"/>
    </font>
    <font>
      <vertAlign val="subscript"/>
      <sz val="10"/>
      <name val="標楷體"/>
      <family val="4"/>
      <charset val="136"/>
    </font>
    <font>
      <b/>
      <sz val="10"/>
      <color rgb="FFC00000"/>
      <name val="標楷體"/>
      <family val="4"/>
      <charset val="136"/>
    </font>
    <font>
      <b/>
      <sz val="10"/>
      <color theme="1"/>
      <name val="標楷體"/>
      <family val="4"/>
      <charset val="136"/>
    </font>
    <font>
      <sz val="10"/>
      <color rgb="FFC00000"/>
      <name val="標楷體"/>
      <family val="4"/>
      <charset val="136"/>
    </font>
    <font>
      <sz val="16"/>
      <color theme="1"/>
      <name val="標楷體"/>
      <family val="4"/>
      <charset val="136"/>
    </font>
    <font>
      <b/>
      <sz val="11"/>
      <name val="標楷體"/>
      <family val="4"/>
      <charset val="136"/>
    </font>
    <font>
      <sz val="10"/>
      <color rgb="FF0000FF"/>
      <name val="標楷體"/>
      <family val="4"/>
      <charset val="136"/>
    </font>
    <font>
      <sz val="11"/>
      <color theme="1"/>
      <name val="新細明體"/>
      <family val="2"/>
      <scheme val="minor"/>
    </font>
    <font>
      <sz val="10"/>
      <name val="新細明體"/>
      <family val="2"/>
      <charset val="136"/>
      <scheme val="minor"/>
    </font>
    <font>
      <sz val="12"/>
      <color rgb="FF000000"/>
      <name val="新細明體1"/>
      <family val="1"/>
      <charset val="136"/>
    </font>
  </fonts>
  <fills count="7">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medium">
        <color rgb="FFC00000"/>
      </left>
      <right style="thin">
        <color theme="1" tint="0.499984740745262"/>
      </right>
      <top style="medium">
        <color rgb="FFC00000"/>
      </top>
      <bottom style="thin">
        <color theme="1" tint="0.499984740745262"/>
      </bottom>
      <diagonal/>
    </border>
    <border>
      <left style="thin">
        <color theme="1" tint="0.499984740745262"/>
      </left>
      <right style="medium">
        <color rgb="FFC00000"/>
      </right>
      <top style="medium">
        <color rgb="FFC00000"/>
      </top>
      <bottom style="thin">
        <color theme="1" tint="0.499984740745262"/>
      </bottom>
      <diagonal/>
    </border>
    <border>
      <left style="medium">
        <color rgb="FFC00000"/>
      </left>
      <right style="thin">
        <color theme="1" tint="0.499984740745262"/>
      </right>
      <top style="thin">
        <color theme="1" tint="0.499984740745262"/>
      </top>
      <bottom style="thin">
        <color theme="1" tint="0.499984740745262"/>
      </bottom>
      <diagonal/>
    </border>
    <border>
      <left style="thin">
        <color theme="1" tint="0.499984740745262"/>
      </left>
      <right style="medium">
        <color rgb="FFC00000"/>
      </right>
      <top style="thin">
        <color theme="1" tint="0.499984740745262"/>
      </top>
      <bottom style="thin">
        <color theme="1" tint="0.499984740745262"/>
      </bottom>
      <diagonal/>
    </border>
    <border>
      <left style="medium">
        <color rgb="FFC00000"/>
      </left>
      <right style="thin">
        <color theme="1" tint="0.499984740745262"/>
      </right>
      <top style="thin">
        <color theme="1" tint="0.499984740745262"/>
      </top>
      <bottom style="medium">
        <color rgb="FFC00000"/>
      </bottom>
      <diagonal/>
    </border>
    <border>
      <left style="thin">
        <color theme="1" tint="0.499984740745262"/>
      </left>
      <right style="medium">
        <color rgb="FFC00000"/>
      </right>
      <top style="thin">
        <color theme="1" tint="0.499984740745262"/>
      </top>
      <bottom style="medium">
        <color rgb="FFC00000"/>
      </bottom>
      <diagonal/>
    </border>
  </borders>
  <cellStyleXfs count="7">
    <xf numFmtId="0" fontId="0" fillId="0" borderId="0">
      <alignment vertical="center"/>
    </xf>
    <xf numFmtId="0" fontId="11" fillId="0" borderId="0"/>
    <xf numFmtId="43" fontId="13" fillId="0" borderId="0" applyFont="0" applyFill="0" applyBorder="0" applyAlignment="0" applyProtection="0">
      <alignment vertical="center"/>
    </xf>
    <xf numFmtId="0" fontId="22" fillId="0" borderId="0"/>
    <xf numFmtId="0" fontId="13" fillId="0" borderId="0">
      <alignment vertical="center"/>
    </xf>
    <xf numFmtId="0" fontId="13" fillId="0" borderId="0">
      <alignment vertical="center"/>
    </xf>
    <xf numFmtId="0" fontId="24" fillId="0" borderId="0"/>
  </cellStyleXfs>
  <cellXfs count="117">
    <xf numFmtId="0" fontId="0" fillId="0" borderId="0" xfId="0">
      <alignment vertical="center"/>
    </xf>
    <xf numFmtId="0" fontId="3" fillId="0" borderId="1" xfId="0" applyFont="1" applyFill="1" applyBorder="1" applyAlignment="1">
      <alignment horizontal="left" vertical="center" wrapText="1"/>
    </xf>
    <xf numFmtId="3" fontId="3" fillId="0" borderId="1" xfId="0" applyNumberFormat="1"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5" fillId="0" borderId="0" xfId="0" applyFont="1">
      <alignment vertical="center"/>
    </xf>
    <xf numFmtId="0" fontId="3" fillId="0" borderId="1" xfId="0" applyFont="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wrapText="1"/>
      <protection locked="0"/>
    </xf>
    <xf numFmtId="0" fontId="5" fillId="0" borderId="0" xfId="0" applyFont="1" applyProtection="1">
      <alignment vertical="center"/>
      <protection locked="0"/>
    </xf>
    <xf numFmtId="0" fontId="5" fillId="0" borderId="0" xfId="0" applyFont="1" applyAlignment="1">
      <alignment horizontal="center" vertical="center"/>
    </xf>
    <xf numFmtId="0" fontId="3" fillId="2" borderId="1" xfId="0" applyFont="1" applyFill="1" applyBorder="1" applyAlignment="1">
      <alignment horizontal="left" vertical="center"/>
    </xf>
    <xf numFmtId="0" fontId="5" fillId="0" borderId="0" xfId="0" applyFont="1" applyAlignment="1">
      <alignment horizontal="left" vertical="center"/>
    </xf>
    <xf numFmtId="176" fontId="3"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5" fillId="0" borderId="0" xfId="0" applyNumberFormat="1" applyFont="1" applyAlignment="1">
      <alignment horizontal="center" vertical="center"/>
    </xf>
    <xf numFmtId="0" fontId="3" fillId="0" borderId="1" xfId="0" applyNumberFormat="1" applyFont="1" applyFill="1" applyBorder="1" applyAlignment="1">
      <alignment horizontal="center" vertical="center" wrapText="1"/>
    </xf>
    <xf numFmtId="0" fontId="5" fillId="0" borderId="0" xfId="0" applyFont="1" applyAlignment="1">
      <alignment horizontal="right" vertical="center"/>
    </xf>
    <xf numFmtId="179" fontId="7" fillId="0" borderId="0" xfId="0" applyNumberFormat="1" applyFont="1" applyAlignment="1">
      <alignment horizontal="right" vertical="center"/>
    </xf>
    <xf numFmtId="180" fontId="7" fillId="0" borderId="0" xfId="0" applyNumberFormat="1" applyFont="1" applyAlignment="1">
      <alignment horizontal="right" vertical="center"/>
    </xf>
    <xf numFmtId="178" fontId="6" fillId="0" borderId="0" xfId="0" applyNumberFormat="1" applyFont="1" applyBorder="1" applyAlignment="1">
      <alignment horizontal="center" vertical="center"/>
    </xf>
    <xf numFmtId="0" fontId="3" fillId="3" borderId="1" xfId="0" applyFont="1" applyFill="1" applyBorder="1" applyAlignment="1" applyProtection="1">
      <alignment horizontal="center" vertical="center" wrapText="1"/>
      <protection locked="0"/>
    </xf>
    <xf numFmtId="0" fontId="3" fillId="3" borderId="1" xfId="0" applyFont="1" applyFill="1" applyBorder="1" applyAlignment="1">
      <alignment horizontal="left" vertical="center" wrapText="1"/>
    </xf>
    <xf numFmtId="49" fontId="3" fillId="3" borderId="1" xfId="0" applyNumberFormat="1" applyFont="1" applyFill="1" applyBorder="1" applyAlignment="1">
      <alignment horizontal="left" vertical="top" wrapText="1"/>
    </xf>
    <xf numFmtId="0" fontId="3" fillId="3" borderId="1" xfId="0" applyFont="1" applyFill="1" applyBorder="1" applyAlignment="1">
      <alignment horizontal="center" vertical="center" wrapText="1"/>
    </xf>
    <xf numFmtId="0" fontId="3" fillId="3" borderId="1" xfId="0" applyFont="1" applyFill="1" applyBorder="1" applyAlignment="1">
      <alignment vertical="center" wrapText="1"/>
    </xf>
    <xf numFmtId="176" fontId="3" fillId="3" borderId="1" xfId="0" applyNumberFormat="1" applyFont="1" applyFill="1" applyBorder="1" applyAlignment="1">
      <alignment horizontal="center" vertical="center" wrapText="1"/>
    </xf>
    <xf numFmtId="0" fontId="3" fillId="3" borderId="1" xfId="0" applyNumberFormat="1" applyFont="1" applyFill="1" applyBorder="1" applyAlignment="1">
      <alignment horizontal="center" vertical="center" wrapText="1"/>
    </xf>
    <xf numFmtId="3" fontId="3" fillId="3" borderId="1" xfId="0" applyNumberFormat="1" applyFont="1" applyFill="1" applyBorder="1" applyAlignment="1">
      <alignment horizontal="center" vertical="center" wrapText="1"/>
    </xf>
    <xf numFmtId="0" fontId="8" fillId="0" borderId="0" xfId="0" applyFont="1">
      <alignment vertical="center"/>
    </xf>
    <xf numFmtId="0" fontId="8" fillId="0" borderId="0" xfId="0" applyFont="1" applyAlignment="1">
      <alignment horizontal="right" vertical="center"/>
    </xf>
    <xf numFmtId="0" fontId="10" fillId="0" borderId="0" xfId="0" applyFont="1" applyAlignment="1">
      <alignment horizontal="center" vertical="center"/>
    </xf>
    <xf numFmtId="0" fontId="10" fillId="0" borderId="0" xfId="0" applyFont="1">
      <alignment vertical="center"/>
    </xf>
    <xf numFmtId="0" fontId="3" fillId="0" borderId="1" xfId="0" applyFont="1" applyBorder="1" applyAlignment="1">
      <alignment horizontal="left"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top" wrapText="1"/>
    </xf>
    <xf numFmtId="177" fontId="3" fillId="0" borderId="1" xfId="0" applyNumberFormat="1" applyFont="1" applyFill="1" applyBorder="1" applyAlignment="1">
      <alignment vertical="center" wrapText="1"/>
    </xf>
    <xf numFmtId="178" fontId="7" fillId="0" borderId="0" xfId="0" applyNumberFormat="1" applyFont="1" applyBorder="1" applyAlignment="1">
      <alignment vertical="center"/>
    </xf>
    <xf numFmtId="0" fontId="10" fillId="0" borderId="0" xfId="0" applyFont="1" applyAlignment="1">
      <alignment vertical="center" wrapText="1"/>
    </xf>
    <xf numFmtId="0" fontId="10" fillId="0" borderId="0" xfId="0" applyFont="1" applyAlignment="1">
      <alignment vertical="center"/>
    </xf>
    <xf numFmtId="0" fontId="1" fillId="0" borderId="0" xfId="0" applyFont="1" applyAlignment="1">
      <alignment vertical="center"/>
    </xf>
    <xf numFmtId="0" fontId="3" fillId="2" borderId="2" xfId="0" applyFont="1" applyFill="1" applyBorder="1" applyAlignment="1" applyProtection="1">
      <alignment horizontal="center" vertical="center"/>
      <protection locked="0"/>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0" fontId="10" fillId="0" borderId="2" xfId="0" applyFont="1" applyBorder="1" applyAlignment="1">
      <alignment horizontal="center" vertical="center"/>
    </xf>
    <xf numFmtId="0" fontId="10" fillId="0" borderId="2" xfId="0" applyFont="1" applyBorder="1" applyAlignment="1">
      <alignment vertical="center"/>
    </xf>
    <xf numFmtId="0" fontId="10" fillId="0" borderId="2" xfId="0" applyFont="1" applyBorder="1" applyAlignment="1">
      <alignment vertical="center" wrapText="1"/>
    </xf>
    <xf numFmtId="0" fontId="1" fillId="0" borderId="2" xfId="0" applyFont="1" applyBorder="1" applyAlignment="1">
      <alignment horizontal="center" vertical="center" wrapText="1"/>
    </xf>
    <xf numFmtId="181" fontId="10" fillId="0" borderId="2" xfId="2" applyNumberFormat="1" applyFont="1" applyBorder="1" applyAlignment="1">
      <alignment horizontal="center" vertical="center" wrapText="1"/>
    </xf>
    <xf numFmtId="181" fontId="1" fillId="0" borderId="2" xfId="2" applyNumberFormat="1" applyFont="1" applyBorder="1" applyAlignment="1">
      <alignment horizontal="center" vertical="center" wrapText="1"/>
    </xf>
    <xf numFmtId="0" fontId="1" fillId="4" borderId="2" xfId="1" applyFont="1" applyFill="1" applyBorder="1" applyAlignment="1">
      <alignment horizontal="center" vertical="center" wrapText="1"/>
    </xf>
    <xf numFmtId="0" fontId="18" fillId="5" borderId="2" xfId="1" applyFont="1" applyFill="1" applyBorder="1" applyAlignment="1">
      <alignment horizontal="center" vertical="center" wrapText="1"/>
    </xf>
    <xf numFmtId="176" fontId="3" fillId="2" borderId="3" xfId="0" applyNumberFormat="1" applyFont="1" applyFill="1" applyBorder="1" applyAlignment="1">
      <alignment horizontal="center" vertical="center" wrapText="1"/>
    </xf>
    <xf numFmtId="181" fontId="1" fillId="0" borderId="3" xfId="2" applyNumberFormat="1" applyFont="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lignment vertical="center"/>
    </xf>
    <xf numFmtId="0" fontId="10" fillId="6" borderId="7" xfId="0" applyFont="1" applyFill="1" applyBorder="1">
      <alignment vertical="center"/>
    </xf>
    <xf numFmtId="0" fontId="10" fillId="6" borderId="9" xfId="0" applyFont="1" applyFill="1" applyBorder="1">
      <alignment vertical="center"/>
    </xf>
    <xf numFmtId="0" fontId="12" fillId="5" borderId="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6" borderId="3" xfId="0" applyFont="1" applyFill="1" applyBorder="1" applyAlignment="1">
      <alignment horizontal="center" vertical="center"/>
    </xf>
    <xf numFmtId="0" fontId="3" fillId="0" borderId="1" xfId="0" applyFont="1" applyFill="1" applyBorder="1" applyAlignment="1">
      <alignment horizontal="left" vertical="top" wrapText="1"/>
    </xf>
    <xf numFmtId="0" fontId="10" fillId="6" borderId="6" xfId="0" applyFont="1" applyFill="1" applyBorder="1" applyAlignment="1">
      <alignment horizontal="center" vertical="center"/>
    </xf>
    <xf numFmtId="0" fontId="10" fillId="6" borderId="8" xfId="0" applyFont="1" applyFill="1" applyBorder="1" applyAlignment="1">
      <alignment horizontal="center" vertical="center"/>
    </xf>
    <xf numFmtId="0" fontId="10" fillId="0" borderId="2" xfId="0" applyFont="1" applyFill="1" applyBorder="1" applyAlignment="1">
      <alignment horizontal="center" vertical="center"/>
    </xf>
    <xf numFmtId="0" fontId="10" fillId="0" borderId="2" xfId="0" applyFont="1" applyFill="1" applyBorder="1" applyAlignment="1">
      <alignment vertical="center"/>
    </xf>
    <xf numFmtId="0" fontId="10" fillId="0" borderId="2" xfId="0" applyFont="1" applyFill="1" applyBorder="1" applyAlignment="1">
      <alignment vertical="center" wrapText="1"/>
    </xf>
    <xf numFmtId="0" fontId="1" fillId="0" borderId="2" xfId="0" applyFont="1" applyFill="1" applyBorder="1" applyAlignment="1">
      <alignment horizontal="center" vertical="center" wrapText="1"/>
    </xf>
    <xf numFmtId="181" fontId="10" fillId="0" borderId="2" xfId="2" applyNumberFormat="1" applyFont="1" applyFill="1" applyBorder="1" applyAlignment="1">
      <alignment horizontal="center" vertical="center" wrapText="1"/>
    </xf>
    <xf numFmtId="181" fontId="1" fillId="0" borderId="2" xfId="2" applyNumberFormat="1" applyFont="1" applyFill="1" applyBorder="1" applyAlignment="1">
      <alignment horizontal="center" vertical="center" wrapText="1"/>
    </xf>
    <xf numFmtId="181" fontId="1" fillId="0" borderId="3" xfId="2" applyNumberFormat="1" applyFont="1" applyFill="1" applyBorder="1" applyAlignment="1">
      <alignment horizontal="center" vertical="center" wrapText="1"/>
    </xf>
    <xf numFmtId="0" fontId="9" fillId="0" borderId="3" xfId="0" applyFont="1" applyFill="1" applyBorder="1" applyAlignment="1">
      <alignment horizontal="center" vertical="center"/>
    </xf>
    <xf numFmtId="0" fontId="10" fillId="0" borderId="6"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7" xfId="0" applyFont="1" applyFill="1" applyBorder="1">
      <alignment vertical="center"/>
    </xf>
    <xf numFmtId="0" fontId="3" fillId="3" borderId="1" xfId="0" applyFont="1" applyFill="1" applyBorder="1" applyAlignment="1">
      <alignment horizontal="left" vertical="top" wrapText="1"/>
    </xf>
    <xf numFmtId="177" fontId="3" fillId="3" borderId="1" xfId="0" applyNumberFormat="1" applyFont="1" applyFill="1" applyBorder="1" applyAlignment="1">
      <alignment vertical="center" wrapText="1"/>
    </xf>
    <xf numFmtId="177" fontId="3" fillId="3" borderId="1" xfId="0" applyNumberFormat="1" applyFont="1" applyFill="1" applyBorder="1" applyAlignment="1">
      <alignment horizontal="center" vertical="center" wrapText="1"/>
    </xf>
    <xf numFmtId="177" fontId="3" fillId="0" borderId="1" xfId="0" applyNumberFormat="1" applyFont="1" applyBorder="1" applyAlignment="1">
      <alignment vertical="center" wrapText="1"/>
    </xf>
    <xf numFmtId="177" fontId="3"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5" fillId="0" borderId="0" xfId="0" applyFont="1" applyFill="1">
      <alignment vertical="center"/>
    </xf>
    <xf numFmtId="0" fontId="5" fillId="0" borderId="0" xfId="0" applyFont="1" applyFill="1" applyAlignment="1">
      <alignment horizontal="right" vertical="center"/>
    </xf>
    <xf numFmtId="0" fontId="3" fillId="0" borderId="0" xfId="0" applyFont="1" applyBorder="1" applyAlignment="1">
      <alignment horizontal="center" vertical="center"/>
    </xf>
    <xf numFmtId="0" fontId="3" fillId="0" borderId="0" xfId="0" applyFont="1" applyFill="1" applyBorder="1" applyAlignment="1" applyProtection="1">
      <alignment horizontal="center" vertical="center" wrapText="1"/>
      <protection locked="0"/>
    </xf>
    <xf numFmtId="177" fontId="3" fillId="0" borderId="0" xfId="0" applyNumberFormat="1" applyFont="1" applyBorder="1" applyAlignment="1">
      <alignment vertical="center" wrapText="1"/>
    </xf>
    <xf numFmtId="177" fontId="3" fillId="0" borderId="0" xfId="0" applyNumberFormat="1" applyFont="1" applyFill="1" applyBorder="1" applyAlignment="1">
      <alignment vertical="center" wrapText="1"/>
    </xf>
    <xf numFmtId="3" fontId="3" fillId="0" borderId="0" xfId="0" applyNumberFormat="1" applyFont="1" applyFill="1" applyBorder="1" applyAlignment="1">
      <alignment horizontal="center" vertical="center" wrapText="1"/>
    </xf>
    <xf numFmtId="177" fontId="3" fillId="0" borderId="0" xfId="0" applyNumberFormat="1" applyFont="1" applyBorder="1" applyAlignment="1">
      <alignment horizontal="center" vertical="center" wrapText="1"/>
    </xf>
    <xf numFmtId="0" fontId="3" fillId="0" borderId="0"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1" xfId="0" applyNumberFormat="1"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0" borderId="0" xfId="0" applyFont="1" applyFill="1">
      <alignment vertical="center"/>
    </xf>
    <xf numFmtId="0" fontId="23" fillId="0" borderId="0" xfId="0" applyFont="1" applyFill="1" applyAlignment="1"/>
    <xf numFmtId="0" fontId="1" fillId="0" borderId="1" xfId="0" applyFont="1" applyFill="1" applyBorder="1" applyAlignment="1">
      <alignment horizontal="center" vertical="center"/>
    </xf>
    <xf numFmtId="0" fontId="1" fillId="0" borderId="1" xfId="0" applyFont="1" applyFill="1" applyBorder="1" applyAlignment="1" applyProtection="1">
      <alignment horizontal="center" vertical="center"/>
      <protection locked="0"/>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 fillId="0" borderId="0" xfId="0" applyFont="1" applyFill="1" applyProtection="1">
      <alignment vertical="center"/>
      <protection locked="0"/>
    </xf>
    <xf numFmtId="0" fontId="1" fillId="0" borderId="0" xfId="0" applyFont="1" applyFill="1" applyAlignment="1">
      <alignment horizontal="left" vertical="center"/>
    </xf>
    <xf numFmtId="0" fontId="1" fillId="0" borderId="0" xfId="0" applyFont="1" applyFill="1" applyAlignment="1">
      <alignment vertical="center"/>
    </xf>
    <xf numFmtId="176" fontId="1" fillId="0" borderId="0" xfId="0" applyNumberFormat="1" applyFont="1" applyFill="1" applyAlignment="1">
      <alignment horizontal="center" vertical="center"/>
    </xf>
    <xf numFmtId="0" fontId="1" fillId="0" borderId="1" xfId="5"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3" fontId="1" fillId="0" borderId="1" xfId="0" applyNumberFormat="1" applyFont="1" applyFill="1" applyBorder="1" applyAlignment="1">
      <alignment horizontal="right" vertical="center" wrapText="1"/>
    </xf>
    <xf numFmtId="0" fontId="19" fillId="0" borderId="0" xfId="0" applyFont="1" applyBorder="1" applyAlignment="1">
      <alignment horizontal="center" vertical="center"/>
    </xf>
    <xf numFmtId="0" fontId="12" fillId="5" borderId="4" xfId="0" applyFont="1" applyFill="1" applyBorder="1" applyAlignment="1">
      <alignment horizontal="center" vertical="center" wrapText="1"/>
    </xf>
    <xf numFmtId="0" fontId="12" fillId="5" borderId="5" xfId="0" applyFont="1" applyFill="1" applyBorder="1" applyAlignment="1">
      <alignment horizontal="center" vertical="center" wrapText="1"/>
    </xf>
  </cellXfs>
  <cellStyles count="7">
    <cellStyle name="一般" xfId="0" builtinId="0"/>
    <cellStyle name="一般 2" xfId="1"/>
    <cellStyle name="一般 3" xfId="3"/>
    <cellStyle name="一般 3 3 2 2" xfId="5"/>
    <cellStyle name="一般 4" xfId="6"/>
    <cellStyle name="一般 6" xfId="4"/>
    <cellStyle name="千分位" xfId="2" builtinId="3"/>
  </cellStyles>
  <dxfs count="2">
    <dxf>
      <font>
        <color rgb="FFC00000"/>
      </font>
      <fill>
        <patternFill>
          <bgColor theme="5" tint="0.79998168889431442"/>
        </patternFill>
      </fill>
    </dxf>
    <dxf>
      <fill>
        <patternFill>
          <bgColor theme="6" tint="0.79998168889431442"/>
        </patternFill>
      </fill>
    </dxf>
  </dxfs>
  <tableStyles count="0" defaultTableStyle="TableStyleMedium2" defaultPivotStyle="PivotStyleLight16"/>
  <colors>
    <mruColors>
      <color rgb="FF0000FF"/>
      <color rgb="FFFFFFCC"/>
      <color rgb="FFFFE9A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佈景主題">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68"/>
  <sheetViews>
    <sheetView zoomScaleNormal="100" workbookViewId="0">
      <pane xSplit="3" ySplit="3" topLeftCell="D7" activePane="bottomRight" state="frozen"/>
      <selection pane="topRight" activeCell="D1" sqref="D1"/>
      <selection pane="bottomLeft" activeCell="A4" sqref="A4"/>
      <selection pane="bottomRight" activeCell="D9" sqref="D9"/>
    </sheetView>
  </sheetViews>
  <sheetFormatPr defaultColWidth="9" defaultRowHeight="16.5"/>
  <cols>
    <col min="1" max="1" width="5.625" style="8" customWidth="1"/>
    <col min="2" max="2" width="11.75" style="12" customWidth="1"/>
    <col min="3" max="3" width="21.75" style="15" customWidth="1"/>
    <col min="4" max="4" width="54.375" style="8" customWidth="1"/>
    <col min="5" max="6" width="14.875" style="18" customWidth="1"/>
    <col min="7" max="8" width="0" style="13" hidden="1" customWidth="1"/>
    <col min="9" max="9" width="9" style="13"/>
    <col min="10" max="10" width="16" style="13" customWidth="1"/>
    <col min="11" max="11" width="14.125" style="13" bestFit="1" customWidth="1"/>
    <col min="12" max="12" width="26.125" style="8" bestFit="1" customWidth="1"/>
    <col min="13" max="13" width="22.75" style="20" bestFit="1" customWidth="1"/>
    <col min="14" max="14" width="22.75" style="8" bestFit="1" customWidth="1"/>
    <col min="15" max="16384" width="9" style="8"/>
  </cols>
  <sheetData>
    <row r="1" spans="1:14" ht="16.5" hidden="1" customHeight="1">
      <c r="B1" s="42" t="str">
        <f>"112年經費 "&amp;LEFT(SUM($E$4:$E$50),3)&amp;","&amp;RIGHT(SUM($E$4:$E$50),3)&amp;"(仟元)"&amp;"其中，持續案 "&amp;LEFT(SUMIF($G$4:$G$50,"持續案",$E$4:$E$50),3)&amp;","&amp;RIGHT(SUMIF($G$4:$G$50,"持續案",$E$4:$E$50),3)&amp;"(仟元)、新增案 "&amp;LEFT(SUMIF($G$4:$G$50,"新增案",$E$4:$E$50),3)&amp;","&amp;RIGHT(SUMIF($G$4:$G$50,"新增案",$E$4:$E$50),3)&amp;"(仟元)"</f>
        <v>112年經費 610,884(仟元)其中，持續案 353,182(仟元)、新增案 257,702(仟元)</v>
      </c>
      <c r="C1" s="42"/>
      <c r="D1" s="42"/>
      <c r="E1" s="42"/>
      <c r="F1" s="42"/>
      <c r="G1" s="42"/>
      <c r="H1" s="42"/>
      <c r="I1" s="42"/>
      <c r="J1" s="42"/>
      <c r="K1" s="42"/>
      <c r="M1" s="21"/>
      <c r="N1" s="22"/>
    </row>
    <row r="2" spans="1:14" ht="16.5" hidden="1" customHeight="1">
      <c r="A2" s="23"/>
      <c r="B2" s="23"/>
      <c r="C2" s="23"/>
      <c r="D2" s="23"/>
      <c r="E2" s="23"/>
      <c r="F2" s="23"/>
      <c r="G2" s="23"/>
      <c r="H2" s="23"/>
      <c r="I2" s="23"/>
      <c r="J2" s="23"/>
      <c r="K2" s="23"/>
      <c r="M2" s="21"/>
      <c r="N2" s="22"/>
    </row>
    <row r="3" spans="1:14" ht="30">
      <c r="A3" s="7" t="s">
        <v>0</v>
      </c>
      <c r="B3" s="10" t="s">
        <v>177</v>
      </c>
      <c r="C3" s="14" t="s">
        <v>1</v>
      </c>
      <c r="D3" s="6" t="s">
        <v>237</v>
      </c>
      <c r="E3" s="16" t="s">
        <v>120</v>
      </c>
      <c r="F3" s="16" t="s">
        <v>119</v>
      </c>
      <c r="G3" s="6" t="s">
        <v>118</v>
      </c>
      <c r="H3" s="7" t="s">
        <v>117</v>
      </c>
      <c r="I3" s="7" t="s">
        <v>3</v>
      </c>
      <c r="J3" s="6" t="s">
        <v>6</v>
      </c>
      <c r="K3" s="6" t="s">
        <v>116</v>
      </c>
    </row>
    <row r="4" spans="1:14" ht="50.1" customHeight="1">
      <c r="A4" s="87">
        <v>1</v>
      </c>
      <c r="B4" s="24" t="s">
        <v>21</v>
      </c>
      <c r="C4" s="25" t="s">
        <v>317</v>
      </c>
      <c r="D4" s="26" t="s">
        <v>333</v>
      </c>
      <c r="E4" s="29">
        <v>16360</v>
      </c>
      <c r="F4" s="29">
        <v>45360</v>
      </c>
      <c r="G4" s="27" t="s">
        <v>7</v>
      </c>
      <c r="H4" s="27" t="s">
        <v>8</v>
      </c>
      <c r="I4" s="27" t="s">
        <v>17</v>
      </c>
      <c r="J4" s="27" t="s">
        <v>153</v>
      </c>
      <c r="K4" s="27" t="s">
        <v>14</v>
      </c>
    </row>
    <row r="5" spans="1:14" ht="50.1" customHeight="1">
      <c r="A5" s="87">
        <v>2</v>
      </c>
      <c r="B5" s="24" t="s">
        <v>23</v>
      </c>
      <c r="C5" s="25" t="s">
        <v>313</v>
      </c>
      <c r="D5" s="28" t="s">
        <v>334</v>
      </c>
      <c r="E5" s="29">
        <v>9782</v>
      </c>
      <c r="F5" s="29">
        <v>30210</v>
      </c>
      <c r="G5" s="27" t="s">
        <v>16</v>
      </c>
      <c r="H5" s="27" t="s">
        <v>4</v>
      </c>
      <c r="I5" s="27" t="s">
        <v>17</v>
      </c>
      <c r="J5" s="27" t="s">
        <v>28</v>
      </c>
      <c r="K5" s="27" t="s">
        <v>52</v>
      </c>
    </row>
    <row r="6" spans="1:14" ht="50.1" customHeight="1">
      <c r="A6" s="87">
        <v>3</v>
      </c>
      <c r="B6" s="24" t="s">
        <v>21</v>
      </c>
      <c r="C6" s="25" t="s">
        <v>314</v>
      </c>
      <c r="D6" s="28" t="s">
        <v>335</v>
      </c>
      <c r="E6" s="29">
        <v>27850</v>
      </c>
      <c r="F6" s="29">
        <v>49000</v>
      </c>
      <c r="G6" s="27" t="s">
        <v>16</v>
      </c>
      <c r="H6" s="27" t="s">
        <v>4</v>
      </c>
      <c r="I6" s="27" t="s">
        <v>18</v>
      </c>
      <c r="J6" s="27" t="s">
        <v>27</v>
      </c>
      <c r="K6" s="27" t="s">
        <v>53</v>
      </c>
    </row>
    <row r="7" spans="1:14" ht="50.1" customHeight="1">
      <c r="A7" s="87">
        <v>4</v>
      </c>
      <c r="B7" s="24" t="s">
        <v>25</v>
      </c>
      <c r="C7" s="25" t="s">
        <v>315</v>
      </c>
      <c r="D7" s="28" t="s">
        <v>336</v>
      </c>
      <c r="E7" s="29">
        <v>12000</v>
      </c>
      <c r="F7" s="29">
        <v>24360</v>
      </c>
      <c r="G7" s="27" t="s">
        <v>16</v>
      </c>
      <c r="H7" s="27" t="s">
        <v>4</v>
      </c>
      <c r="I7" s="27" t="s">
        <v>18</v>
      </c>
      <c r="J7" s="27" t="s">
        <v>29</v>
      </c>
      <c r="K7" s="27" t="s">
        <v>54</v>
      </c>
    </row>
    <row r="8" spans="1:14" ht="50.1" customHeight="1">
      <c r="A8" s="87">
        <v>5</v>
      </c>
      <c r="B8" s="24" t="s">
        <v>22</v>
      </c>
      <c r="C8" s="25" t="s">
        <v>316</v>
      </c>
      <c r="D8" s="28" t="s">
        <v>337</v>
      </c>
      <c r="E8" s="29">
        <v>20770</v>
      </c>
      <c r="F8" s="29">
        <v>49900</v>
      </c>
      <c r="G8" s="27" t="s">
        <v>16</v>
      </c>
      <c r="H8" s="27" t="s">
        <v>4</v>
      </c>
      <c r="I8" s="27" t="s">
        <v>17</v>
      </c>
      <c r="J8" s="27" t="s">
        <v>26</v>
      </c>
      <c r="K8" s="27" t="s">
        <v>55</v>
      </c>
    </row>
    <row r="9" spans="1:14" ht="50.1" customHeight="1">
      <c r="A9" s="87">
        <v>7</v>
      </c>
      <c r="B9" s="24" t="s">
        <v>24</v>
      </c>
      <c r="C9" s="25" t="s">
        <v>331</v>
      </c>
      <c r="D9" s="25" t="s">
        <v>140</v>
      </c>
      <c r="E9" s="29">
        <v>5030</v>
      </c>
      <c r="F9" s="29">
        <v>20120</v>
      </c>
      <c r="G9" s="27" t="s">
        <v>16</v>
      </c>
      <c r="H9" s="27" t="s">
        <v>33</v>
      </c>
      <c r="I9" s="27" t="s">
        <v>34</v>
      </c>
      <c r="J9" s="27" t="s">
        <v>35</v>
      </c>
      <c r="K9" s="27" t="s">
        <v>56</v>
      </c>
    </row>
    <row r="10" spans="1:14" ht="50.1" customHeight="1">
      <c r="A10" s="87">
        <v>8</v>
      </c>
      <c r="B10" s="24" t="s">
        <v>31</v>
      </c>
      <c r="C10" s="25" t="s">
        <v>318</v>
      </c>
      <c r="D10" s="25" t="s">
        <v>141</v>
      </c>
      <c r="E10" s="29">
        <v>4640</v>
      </c>
      <c r="F10" s="29">
        <v>13740</v>
      </c>
      <c r="G10" s="27" t="s">
        <v>16</v>
      </c>
      <c r="H10" s="27" t="s">
        <v>33</v>
      </c>
      <c r="I10" s="27" t="s">
        <v>36</v>
      </c>
      <c r="J10" s="27" t="s">
        <v>37</v>
      </c>
      <c r="K10" s="27" t="s">
        <v>38</v>
      </c>
    </row>
    <row r="11" spans="1:14" ht="50.1" customHeight="1">
      <c r="A11" s="87">
        <v>9</v>
      </c>
      <c r="B11" s="24" t="s">
        <v>30</v>
      </c>
      <c r="C11" s="25" t="s">
        <v>319</v>
      </c>
      <c r="D11" s="25" t="s">
        <v>142</v>
      </c>
      <c r="E11" s="29">
        <v>12030</v>
      </c>
      <c r="F11" s="29">
        <v>48310</v>
      </c>
      <c r="G11" s="27" t="s">
        <v>16</v>
      </c>
      <c r="H11" s="27" t="s">
        <v>8</v>
      </c>
      <c r="I11" s="27" t="s">
        <v>12</v>
      </c>
      <c r="J11" s="27" t="s">
        <v>39</v>
      </c>
      <c r="K11" s="27" t="s">
        <v>57</v>
      </c>
    </row>
    <row r="12" spans="1:14" ht="50.1" customHeight="1">
      <c r="A12" s="87">
        <v>10</v>
      </c>
      <c r="B12" s="24" t="s">
        <v>23</v>
      </c>
      <c r="C12" s="25" t="s">
        <v>320</v>
      </c>
      <c r="D12" s="25" t="s">
        <v>44</v>
      </c>
      <c r="E12" s="29">
        <v>15500</v>
      </c>
      <c r="F12" s="29">
        <v>49000</v>
      </c>
      <c r="G12" s="27" t="s">
        <v>7</v>
      </c>
      <c r="H12" s="27" t="s">
        <v>33</v>
      </c>
      <c r="I12" s="27" t="s">
        <v>13</v>
      </c>
      <c r="J12" s="27" t="s">
        <v>47</v>
      </c>
      <c r="K12" s="27" t="s">
        <v>60</v>
      </c>
    </row>
    <row r="13" spans="1:14" ht="50.1" customHeight="1">
      <c r="A13" s="87">
        <v>11</v>
      </c>
      <c r="B13" s="24" t="s">
        <v>21</v>
      </c>
      <c r="C13" s="25" t="s">
        <v>321</v>
      </c>
      <c r="D13" s="25" t="s">
        <v>45</v>
      </c>
      <c r="E13" s="29">
        <v>13610</v>
      </c>
      <c r="F13" s="29">
        <v>50470</v>
      </c>
      <c r="G13" s="27" t="s">
        <v>7</v>
      </c>
      <c r="H13" s="27" t="s">
        <v>33</v>
      </c>
      <c r="I13" s="27" t="s">
        <v>13</v>
      </c>
      <c r="J13" s="27" t="s">
        <v>47</v>
      </c>
      <c r="K13" s="27" t="s">
        <v>48</v>
      </c>
    </row>
    <row r="14" spans="1:14" ht="50.1" customHeight="1">
      <c r="A14" s="87">
        <v>12</v>
      </c>
      <c r="B14" s="24" t="s">
        <v>23</v>
      </c>
      <c r="C14" s="25" t="s">
        <v>322</v>
      </c>
      <c r="D14" s="25" t="s">
        <v>46</v>
      </c>
      <c r="E14" s="29">
        <v>6500</v>
      </c>
      <c r="F14" s="29">
        <v>28000</v>
      </c>
      <c r="G14" s="27" t="s">
        <v>7</v>
      </c>
      <c r="H14" s="27" t="s">
        <v>33</v>
      </c>
      <c r="I14" s="27" t="s">
        <v>13</v>
      </c>
      <c r="J14" s="27" t="s">
        <v>47</v>
      </c>
      <c r="K14" s="27" t="s">
        <v>61</v>
      </c>
    </row>
    <row r="15" spans="1:14" ht="50.1" customHeight="1">
      <c r="A15" s="87">
        <v>13</v>
      </c>
      <c r="B15" s="24" t="s">
        <v>77</v>
      </c>
      <c r="C15" s="25" t="s">
        <v>323</v>
      </c>
      <c r="D15" s="82" t="s">
        <v>62</v>
      </c>
      <c r="E15" s="29">
        <v>26660</v>
      </c>
      <c r="F15" s="29">
        <v>47320</v>
      </c>
      <c r="G15" s="27" t="s">
        <v>16</v>
      </c>
      <c r="H15" s="27" t="s">
        <v>8</v>
      </c>
      <c r="I15" s="27" t="s">
        <v>18</v>
      </c>
      <c r="J15" s="27" t="s">
        <v>71</v>
      </c>
      <c r="K15" s="27" t="s">
        <v>121</v>
      </c>
    </row>
    <row r="16" spans="1:14" ht="50.1" customHeight="1">
      <c r="A16" s="87">
        <v>14</v>
      </c>
      <c r="B16" s="24" t="s">
        <v>32</v>
      </c>
      <c r="C16" s="25" t="s">
        <v>324</v>
      </c>
      <c r="D16" s="82" t="s">
        <v>63</v>
      </c>
      <c r="E16" s="29">
        <v>21900</v>
      </c>
      <c r="F16" s="29">
        <v>48100</v>
      </c>
      <c r="G16" s="27" t="s">
        <v>16</v>
      </c>
      <c r="H16" s="27" t="s">
        <v>33</v>
      </c>
      <c r="I16" s="27" t="s">
        <v>18</v>
      </c>
      <c r="J16" s="27" t="s">
        <v>72</v>
      </c>
      <c r="K16" s="27" t="s">
        <v>122</v>
      </c>
    </row>
    <row r="17" spans="1:13" ht="50.1" customHeight="1">
      <c r="A17" s="87">
        <v>15</v>
      </c>
      <c r="B17" s="24" t="s">
        <v>23</v>
      </c>
      <c r="C17" s="25" t="s">
        <v>325</v>
      </c>
      <c r="D17" s="82" t="s">
        <v>64</v>
      </c>
      <c r="E17" s="29">
        <v>19960</v>
      </c>
      <c r="F17" s="29">
        <v>49920</v>
      </c>
      <c r="G17" s="27" t="s">
        <v>16</v>
      </c>
      <c r="H17" s="27" t="s">
        <v>8</v>
      </c>
      <c r="I17" s="27" t="s">
        <v>13</v>
      </c>
      <c r="J17" s="27" t="s">
        <v>76</v>
      </c>
      <c r="K17" s="27" t="s">
        <v>123</v>
      </c>
    </row>
    <row r="18" spans="1:13" ht="50.1" customHeight="1">
      <c r="A18" s="87">
        <v>16</v>
      </c>
      <c r="B18" s="24" t="s">
        <v>78</v>
      </c>
      <c r="C18" s="25" t="s">
        <v>326</v>
      </c>
      <c r="D18" s="82" t="s">
        <v>65</v>
      </c>
      <c r="E18" s="29">
        <v>23200</v>
      </c>
      <c r="F18" s="29">
        <v>46400</v>
      </c>
      <c r="G18" s="27" t="s">
        <v>16</v>
      </c>
      <c r="H18" s="27" t="s">
        <v>33</v>
      </c>
      <c r="I18" s="27" t="s">
        <v>18</v>
      </c>
      <c r="J18" s="27" t="s">
        <v>73</v>
      </c>
      <c r="K18" s="27" t="s">
        <v>124</v>
      </c>
    </row>
    <row r="19" spans="1:13" ht="50.1" customHeight="1">
      <c r="A19" s="87">
        <v>17</v>
      </c>
      <c r="B19" s="24" t="s">
        <v>78</v>
      </c>
      <c r="C19" s="25" t="s">
        <v>327</v>
      </c>
      <c r="D19" s="82" t="s">
        <v>66</v>
      </c>
      <c r="E19" s="29">
        <v>15000</v>
      </c>
      <c r="F19" s="29">
        <v>45000</v>
      </c>
      <c r="G19" s="27" t="s">
        <v>16</v>
      </c>
      <c r="H19" s="27" t="s">
        <v>33</v>
      </c>
      <c r="I19" s="27" t="s">
        <v>17</v>
      </c>
      <c r="J19" s="27" t="s">
        <v>73</v>
      </c>
      <c r="K19" s="27" t="s">
        <v>125</v>
      </c>
    </row>
    <row r="20" spans="1:13" ht="50.1" customHeight="1">
      <c r="A20" s="87">
        <v>18</v>
      </c>
      <c r="B20" s="24" t="s">
        <v>78</v>
      </c>
      <c r="C20" s="25" t="s">
        <v>328</v>
      </c>
      <c r="D20" s="26" t="s">
        <v>82</v>
      </c>
      <c r="E20" s="29">
        <v>23100</v>
      </c>
      <c r="F20" s="29">
        <v>46200</v>
      </c>
      <c r="G20" s="27" t="s">
        <v>16</v>
      </c>
      <c r="H20" s="27" t="s">
        <v>4</v>
      </c>
      <c r="I20" s="27" t="s">
        <v>20</v>
      </c>
      <c r="J20" s="27" t="s">
        <v>88</v>
      </c>
      <c r="K20" s="30" t="s">
        <v>90</v>
      </c>
    </row>
    <row r="21" spans="1:13" ht="50.1" customHeight="1">
      <c r="A21" s="87">
        <v>19</v>
      </c>
      <c r="B21" s="24" t="s">
        <v>78</v>
      </c>
      <c r="C21" s="25" t="s">
        <v>332</v>
      </c>
      <c r="D21" s="26" t="s">
        <v>83</v>
      </c>
      <c r="E21" s="29">
        <v>12300</v>
      </c>
      <c r="F21" s="29">
        <v>24600</v>
      </c>
      <c r="G21" s="27" t="s">
        <v>16</v>
      </c>
      <c r="H21" s="27" t="s">
        <v>4</v>
      </c>
      <c r="I21" s="27" t="s">
        <v>20</v>
      </c>
      <c r="J21" s="27" t="s">
        <v>88</v>
      </c>
      <c r="K21" s="30" t="s">
        <v>91</v>
      </c>
    </row>
    <row r="22" spans="1:13" ht="50.1" customHeight="1">
      <c r="A22" s="87">
        <v>20</v>
      </c>
      <c r="B22" s="24" t="s">
        <v>78</v>
      </c>
      <c r="C22" s="25" t="s">
        <v>79</v>
      </c>
      <c r="D22" s="26" t="s">
        <v>84</v>
      </c>
      <c r="E22" s="29">
        <v>10240</v>
      </c>
      <c r="F22" s="29">
        <v>47520</v>
      </c>
      <c r="G22" s="27" t="s">
        <v>16</v>
      </c>
      <c r="H22" s="27" t="s">
        <v>4</v>
      </c>
      <c r="I22" s="27" t="s">
        <v>12</v>
      </c>
      <c r="J22" s="27" t="s">
        <v>89</v>
      </c>
      <c r="K22" s="30" t="s">
        <v>92</v>
      </c>
    </row>
    <row r="23" spans="1:13" ht="50.1" customHeight="1">
      <c r="A23" s="87">
        <v>21</v>
      </c>
      <c r="B23" s="24" t="s">
        <v>78</v>
      </c>
      <c r="C23" s="25" t="s">
        <v>80</v>
      </c>
      <c r="D23" s="26" t="s">
        <v>85</v>
      </c>
      <c r="E23" s="29">
        <v>8100</v>
      </c>
      <c r="F23" s="29">
        <v>24300</v>
      </c>
      <c r="G23" s="27" t="s">
        <v>16</v>
      </c>
      <c r="H23" s="27" t="s">
        <v>4</v>
      </c>
      <c r="I23" s="27" t="s">
        <v>19</v>
      </c>
      <c r="J23" s="27" t="s">
        <v>87</v>
      </c>
      <c r="K23" s="30" t="s">
        <v>93</v>
      </c>
    </row>
    <row r="24" spans="1:13" ht="50.1" customHeight="1">
      <c r="A24" s="87">
        <v>22</v>
      </c>
      <c r="B24" s="24" t="s">
        <v>21</v>
      </c>
      <c r="C24" s="83" t="s">
        <v>98</v>
      </c>
      <c r="D24" s="83" t="s">
        <v>147</v>
      </c>
      <c r="E24" s="31">
        <v>15970</v>
      </c>
      <c r="F24" s="31">
        <v>49670</v>
      </c>
      <c r="G24" s="84" t="s">
        <v>16</v>
      </c>
      <c r="H24" s="84" t="s">
        <v>33</v>
      </c>
      <c r="I24" s="84" t="s">
        <v>95</v>
      </c>
      <c r="J24" s="84" t="s">
        <v>99</v>
      </c>
      <c r="K24" s="84" t="s">
        <v>104</v>
      </c>
    </row>
    <row r="25" spans="1:13" ht="50.1" customHeight="1">
      <c r="A25" s="87">
        <v>23</v>
      </c>
      <c r="B25" s="24" t="s">
        <v>31</v>
      </c>
      <c r="C25" s="25" t="s">
        <v>329</v>
      </c>
      <c r="D25" s="26" t="s">
        <v>111</v>
      </c>
      <c r="E25" s="29">
        <v>5300</v>
      </c>
      <c r="F25" s="31">
        <v>26600</v>
      </c>
      <c r="G25" s="27" t="s">
        <v>16</v>
      </c>
      <c r="H25" s="27" t="s">
        <v>5</v>
      </c>
      <c r="I25" s="27" t="s">
        <v>20</v>
      </c>
      <c r="J25" s="27" t="s">
        <v>110</v>
      </c>
      <c r="K25" s="27" t="s">
        <v>112</v>
      </c>
    </row>
    <row r="26" spans="1:13" ht="50.1" customHeight="1">
      <c r="A26" s="87">
        <v>24</v>
      </c>
      <c r="B26" s="24" t="s">
        <v>78</v>
      </c>
      <c r="C26" s="83" t="s">
        <v>102</v>
      </c>
      <c r="D26" s="83" t="s">
        <v>149</v>
      </c>
      <c r="E26" s="31">
        <v>9000</v>
      </c>
      <c r="F26" s="31">
        <v>27000</v>
      </c>
      <c r="G26" s="84" t="s">
        <v>16</v>
      </c>
      <c r="H26" s="84" t="s">
        <v>4</v>
      </c>
      <c r="I26" s="84" t="s">
        <v>97</v>
      </c>
      <c r="J26" s="84" t="s">
        <v>103</v>
      </c>
      <c r="K26" s="84" t="s">
        <v>152</v>
      </c>
    </row>
    <row r="27" spans="1:13" ht="50.1" customHeight="1">
      <c r="A27" s="87">
        <v>25</v>
      </c>
      <c r="B27" s="24" t="s">
        <v>30</v>
      </c>
      <c r="C27" s="25" t="s">
        <v>330</v>
      </c>
      <c r="D27" s="26" t="s">
        <v>113</v>
      </c>
      <c r="E27" s="29">
        <v>8890</v>
      </c>
      <c r="F27" s="31">
        <v>35560</v>
      </c>
      <c r="G27" s="27" t="s">
        <v>16</v>
      </c>
      <c r="H27" s="27" t="s">
        <v>4</v>
      </c>
      <c r="I27" s="27" t="s">
        <v>12</v>
      </c>
      <c r="J27" s="27" t="s">
        <v>115</v>
      </c>
      <c r="K27" s="27" t="s">
        <v>114</v>
      </c>
    </row>
    <row r="28" spans="1:13" ht="50.1" customHeight="1">
      <c r="A28" s="87">
        <v>26</v>
      </c>
      <c r="B28" s="24" t="s">
        <v>24</v>
      </c>
      <c r="C28" s="83" t="s">
        <v>100</v>
      </c>
      <c r="D28" s="83" t="s">
        <v>148</v>
      </c>
      <c r="E28" s="31">
        <v>9490</v>
      </c>
      <c r="F28" s="31">
        <v>35430</v>
      </c>
      <c r="G28" s="84" t="s">
        <v>16</v>
      </c>
      <c r="H28" s="84" t="s">
        <v>33</v>
      </c>
      <c r="I28" s="84" t="s">
        <v>96</v>
      </c>
      <c r="J28" s="84" t="s">
        <v>101</v>
      </c>
      <c r="K28" s="84" t="s">
        <v>108</v>
      </c>
    </row>
    <row r="29" spans="1:13" s="32" customFormat="1" ht="50.1" customHeight="1">
      <c r="A29" s="9">
        <v>1</v>
      </c>
      <c r="B29" s="11" t="s">
        <v>22</v>
      </c>
      <c r="C29" s="1" t="s">
        <v>136</v>
      </c>
      <c r="D29" s="1" t="s">
        <v>214</v>
      </c>
      <c r="E29" s="17">
        <v>6000</v>
      </c>
      <c r="F29" s="17">
        <v>48000</v>
      </c>
      <c r="G29" s="4" t="s">
        <v>2</v>
      </c>
      <c r="H29" s="4" t="s">
        <v>5</v>
      </c>
      <c r="I29" s="4" t="s">
        <v>9</v>
      </c>
      <c r="J29" s="4" t="s">
        <v>146</v>
      </c>
      <c r="K29" s="4" t="s">
        <v>240</v>
      </c>
      <c r="M29" s="33"/>
    </row>
    <row r="30" spans="1:13" s="32" customFormat="1" ht="50.1" customHeight="1">
      <c r="A30" s="9">
        <v>2</v>
      </c>
      <c r="B30" s="11" t="s">
        <v>22</v>
      </c>
      <c r="C30" s="1" t="s">
        <v>137</v>
      </c>
      <c r="D30" s="68" t="s">
        <v>215</v>
      </c>
      <c r="E30" s="2">
        <v>2800</v>
      </c>
      <c r="F30" s="17">
        <v>42000</v>
      </c>
      <c r="G30" s="4" t="s">
        <v>2</v>
      </c>
      <c r="H30" s="4" t="s">
        <v>8</v>
      </c>
      <c r="I30" s="4" t="s">
        <v>9</v>
      </c>
      <c r="J30" s="4" t="s">
        <v>144</v>
      </c>
      <c r="K30" s="4" t="s">
        <v>155</v>
      </c>
      <c r="M30" s="33"/>
    </row>
    <row r="31" spans="1:13" ht="50.1" customHeight="1">
      <c r="A31" s="9">
        <v>3</v>
      </c>
      <c r="B31" s="11" t="s">
        <v>21</v>
      </c>
      <c r="C31" s="1" t="s">
        <v>213</v>
      </c>
      <c r="D31" s="1" t="s">
        <v>216</v>
      </c>
      <c r="E31" s="2">
        <v>13000</v>
      </c>
      <c r="F31" s="2">
        <v>35000</v>
      </c>
      <c r="G31" s="4" t="s">
        <v>2</v>
      </c>
      <c r="H31" s="4" t="s">
        <v>4</v>
      </c>
      <c r="I31" s="4" t="s">
        <v>9</v>
      </c>
      <c r="J31" s="4" t="s">
        <v>145</v>
      </c>
      <c r="K31" s="4" t="s">
        <v>15</v>
      </c>
    </row>
    <row r="32" spans="1:13" ht="50.1" customHeight="1">
      <c r="A32" s="9">
        <v>4</v>
      </c>
      <c r="B32" s="11" t="s">
        <v>23</v>
      </c>
      <c r="C32" s="3" t="s">
        <v>156</v>
      </c>
      <c r="D32" s="1" t="s">
        <v>218</v>
      </c>
      <c r="E32" s="17">
        <v>7580</v>
      </c>
      <c r="F32" s="17">
        <v>23010</v>
      </c>
      <c r="G32" s="4" t="s">
        <v>2</v>
      </c>
      <c r="H32" s="4" t="s">
        <v>8</v>
      </c>
      <c r="I32" s="4" t="s">
        <v>9</v>
      </c>
      <c r="J32" s="4" t="s">
        <v>144</v>
      </c>
      <c r="K32" s="4" t="s">
        <v>201</v>
      </c>
    </row>
    <row r="33" spans="1:14" ht="50.1" customHeight="1">
      <c r="A33" s="9">
        <v>5</v>
      </c>
      <c r="B33" s="11" t="s">
        <v>21</v>
      </c>
      <c r="C33" s="1" t="s">
        <v>154</v>
      </c>
      <c r="D33" s="1" t="s">
        <v>217</v>
      </c>
      <c r="E33" s="2">
        <v>17500</v>
      </c>
      <c r="F33" s="2">
        <v>47200</v>
      </c>
      <c r="G33" s="4" t="s">
        <v>2</v>
      </c>
      <c r="H33" s="4" t="s">
        <v>8</v>
      </c>
      <c r="I33" s="4" t="s">
        <v>9</v>
      </c>
      <c r="J33" s="4" t="s">
        <v>145</v>
      </c>
      <c r="K33" s="4" t="s">
        <v>143</v>
      </c>
    </row>
    <row r="34" spans="1:14" ht="50.1" customHeight="1">
      <c r="A34" s="9">
        <v>6</v>
      </c>
      <c r="B34" s="11" t="s">
        <v>21</v>
      </c>
      <c r="C34" s="3" t="s">
        <v>234</v>
      </c>
      <c r="D34" s="1" t="s">
        <v>235</v>
      </c>
      <c r="E34" s="2">
        <v>12500</v>
      </c>
      <c r="F34" s="2">
        <v>49000</v>
      </c>
      <c r="G34" s="4" t="s">
        <v>2</v>
      </c>
      <c r="H34" s="4" t="s">
        <v>4</v>
      </c>
      <c r="I34" s="4" t="s">
        <v>230</v>
      </c>
      <c r="J34" s="4" t="s">
        <v>231</v>
      </c>
      <c r="K34" s="4" t="s">
        <v>233</v>
      </c>
    </row>
    <row r="35" spans="1:14" ht="50.1" customHeight="1">
      <c r="A35" s="9">
        <v>7</v>
      </c>
      <c r="B35" s="11" t="s">
        <v>21</v>
      </c>
      <c r="C35" s="3" t="s">
        <v>157</v>
      </c>
      <c r="D35" s="1" t="s">
        <v>158</v>
      </c>
      <c r="E35" s="17">
        <v>17000</v>
      </c>
      <c r="F35" s="2">
        <v>33000</v>
      </c>
      <c r="G35" s="4" t="s">
        <v>2</v>
      </c>
      <c r="H35" s="4" t="s">
        <v>4</v>
      </c>
      <c r="I35" s="4" t="s">
        <v>11</v>
      </c>
      <c r="J35" s="4" t="s">
        <v>26</v>
      </c>
      <c r="K35" s="4" t="s">
        <v>232</v>
      </c>
    </row>
    <row r="36" spans="1:14" ht="50.1" customHeight="1">
      <c r="A36" s="9">
        <v>8</v>
      </c>
      <c r="B36" s="11" t="s">
        <v>24</v>
      </c>
      <c r="C36" s="1" t="s">
        <v>133</v>
      </c>
      <c r="D36" s="1" t="s">
        <v>159</v>
      </c>
      <c r="E36" s="17">
        <v>9950</v>
      </c>
      <c r="F36" s="17">
        <v>22150</v>
      </c>
      <c r="G36" s="4" t="s">
        <v>2</v>
      </c>
      <c r="H36" s="4" t="s">
        <v>4</v>
      </c>
      <c r="I36" s="4" t="s">
        <v>150</v>
      </c>
      <c r="J36" s="4" t="s">
        <v>26</v>
      </c>
      <c r="K36" s="4" t="s">
        <v>49</v>
      </c>
    </row>
    <row r="37" spans="1:14" ht="50.1" customHeight="1">
      <c r="A37" s="9">
        <v>9</v>
      </c>
      <c r="B37" s="11" t="s">
        <v>21</v>
      </c>
      <c r="C37" s="1" t="s">
        <v>161</v>
      </c>
      <c r="D37" s="1" t="s">
        <v>135</v>
      </c>
      <c r="E37" s="17">
        <v>6590</v>
      </c>
      <c r="F37" s="17">
        <v>29670</v>
      </c>
      <c r="G37" s="4" t="s">
        <v>2</v>
      </c>
      <c r="H37" s="4" t="s">
        <v>4</v>
      </c>
      <c r="I37" s="4" t="s">
        <v>134</v>
      </c>
      <c r="J37" s="4" t="s">
        <v>27</v>
      </c>
      <c r="K37" s="4" t="s">
        <v>50</v>
      </c>
    </row>
    <row r="38" spans="1:14" ht="50.1" customHeight="1">
      <c r="A38" s="9">
        <v>10</v>
      </c>
      <c r="B38" s="11" t="s">
        <v>24</v>
      </c>
      <c r="C38" s="1" t="s">
        <v>151</v>
      </c>
      <c r="D38" s="39" t="s">
        <v>160</v>
      </c>
      <c r="E38" s="2">
        <v>10000</v>
      </c>
      <c r="F38" s="2">
        <v>31300</v>
      </c>
      <c r="G38" s="4" t="s">
        <v>2</v>
      </c>
      <c r="H38" s="4" t="s">
        <v>4</v>
      </c>
      <c r="I38" s="4" t="s">
        <v>134</v>
      </c>
      <c r="J38" s="4" t="s">
        <v>26</v>
      </c>
      <c r="K38" s="4" t="s">
        <v>51</v>
      </c>
    </row>
    <row r="39" spans="1:14" ht="50.1" customHeight="1">
      <c r="A39" s="9">
        <v>11</v>
      </c>
      <c r="B39" s="11" t="s">
        <v>78</v>
      </c>
      <c r="C39" s="3" t="s">
        <v>130</v>
      </c>
      <c r="D39" s="1" t="s">
        <v>238</v>
      </c>
      <c r="E39" s="2">
        <v>14000</v>
      </c>
      <c r="F39" s="2">
        <v>49500</v>
      </c>
      <c r="G39" s="4" t="s">
        <v>2</v>
      </c>
      <c r="H39" s="4" t="s">
        <v>4</v>
      </c>
      <c r="I39" s="4" t="s">
        <v>10</v>
      </c>
      <c r="J39" s="4" t="s">
        <v>131</v>
      </c>
      <c r="K39" s="4" t="s">
        <v>132</v>
      </c>
    </row>
    <row r="40" spans="1:14" ht="50.1" customHeight="1">
      <c r="A40" s="9">
        <v>12</v>
      </c>
      <c r="B40" s="11" t="s">
        <v>30</v>
      </c>
      <c r="C40" s="1" t="s">
        <v>40</v>
      </c>
      <c r="D40" s="1" t="s">
        <v>222</v>
      </c>
      <c r="E40" s="2">
        <v>7500</v>
      </c>
      <c r="F40" s="2">
        <v>29500</v>
      </c>
      <c r="G40" s="4" t="s">
        <v>2</v>
      </c>
      <c r="H40" s="4" t="s">
        <v>33</v>
      </c>
      <c r="I40" s="4" t="s">
        <v>41</v>
      </c>
      <c r="J40" s="4" t="s">
        <v>42</v>
      </c>
      <c r="K40" s="4" t="s">
        <v>58</v>
      </c>
    </row>
    <row r="41" spans="1:14" ht="50.1" customHeight="1">
      <c r="A41" s="9">
        <v>13</v>
      </c>
      <c r="B41" s="11" t="s">
        <v>30</v>
      </c>
      <c r="C41" s="3" t="s">
        <v>162</v>
      </c>
      <c r="D41" s="1" t="s">
        <v>223</v>
      </c>
      <c r="E41" s="17">
        <v>24011</v>
      </c>
      <c r="F41" s="17">
        <v>48022</v>
      </c>
      <c r="G41" s="4" t="s">
        <v>2</v>
      </c>
      <c r="H41" s="4" t="s">
        <v>4</v>
      </c>
      <c r="I41" s="4" t="s">
        <v>11</v>
      </c>
      <c r="J41" s="4" t="s">
        <v>43</v>
      </c>
      <c r="K41" s="4" t="s">
        <v>59</v>
      </c>
    </row>
    <row r="42" spans="1:14" ht="50.1" customHeight="1">
      <c r="A42" s="9">
        <v>14</v>
      </c>
      <c r="B42" s="11" t="s">
        <v>23</v>
      </c>
      <c r="C42" s="36" t="s">
        <v>67</v>
      </c>
      <c r="D42" s="40" t="s">
        <v>170</v>
      </c>
      <c r="E42" s="37">
        <v>13000</v>
      </c>
      <c r="F42" s="37">
        <v>48000</v>
      </c>
      <c r="G42" s="38" t="s">
        <v>68</v>
      </c>
      <c r="H42" s="38" t="s">
        <v>33</v>
      </c>
      <c r="I42" s="38" t="s">
        <v>10</v>
      </c>
      <c r="J42" s="38" t="s">
        <v>74</v>
      </c>
      <c r="K42" s="38" t="s">
        <v>126</v>
      </c>
    </row>
    <row r="43" spans="1:14" ht="50.1" customHeight="1">
      <c r="A43" s="9">
        <v>15</v>
      </c>
      <c r="B43" s="11" t="s">
        <v>23</v>
      </c>
      <c r="C43" s="36" t="s">
        <v>69</v>
      </c>
      <c r="D43" s="40" t="s">
        <v>171</v>
      </c>
      <c r="E43" s="37">
        <v>13400</v>
      </c>
      <c r="F43" s="37">
        <v>46800</v>
      </c>
      <c r="G43" s="38" t="s">
        <v>68</v>
      </c>
      <c r="H43" s="38" t="s">
        <v>33</v>
      </c>
      <c r="I43" s="38" t="s">
        <v>10</v>
      </c>
      <c r="J43" s="38" t="s">
        <v>75</v>
      </c>
      <c r="K43" s="38" t="s">
        <v>127</v>
      </c>
      <c r="L43" s="32"/>
      <c r="M43" s="33"/>
      <c r="N43" s="32"/>
    </row>
    <row r="44" spans="1:14" s="32" customFormat="1" ht="50.1" customHeight="1">
      <c r="A44" s="9">
        <v>16</v>
      </c>
      <c r="B44" s="11" t="s">
        <v>23</v>
      </c>
      <c r="C44" s="36" t="s">
        <v>163</v>
      </c>
      <c r="D44" s="40" t="s">
        <v>172</v>
      </c>
      <c r="E44" s="37">
        <v>16760</v>
      </c>
      <c r="F44" s="37">
        <v>48380</v>
      </c>
      <c r="G44" s="38" t="s">
        <v>68</v>
      </c>
      <c r="H44" s="38" t="s">
        <v>33</v>
      </c>
      <c r="I44" s="38" t="s">
        <v>9</v>
      </c>
      <c r="J44" s="38" t="s">
        <v>76</v>
      </c>
      <c r="K44" s="38" t="s">
        <v>128</v>
      </c>
      <c r="L44" s="8"/>
      <c r="M44" s="20"/>
      <c r="N44" s="8"/>
    </row>
    <row r="45" spans="1:14" ht="50.1" customHeight="1">
      <c r="A45" s="9">
        <v>17</v>
      </c>
      <c r="B45" s="11" t="s">
        <v>78</v>
      </c>
      <c r="C45" s="36" t="s">
        <v>70</v>
      </c>
      <c r="D45" s="40" t="s">
        <v>173</v>
      </c>
      <c r="E45" s="37">
        <v>10000</v>
      </c>
      <c r="F45" s="37">
        <v>45000</v>
      </c>
      <c r="G45" s="38" t="s">
        <v>68</v>
      </c>
      <c r="H45" s="38" t="s">
        <v>33</v>
      </c>
      <c r="I45" s="38" t="s">
        <v>9</v>
      </c>
      <c r="J45" s="38" t="s">
        <v>73</v>
      </c>
      <c r="K45" s="38" t="s">
        <v>129</v>
      </c>
    </row>
    <row r="46" spans="1:14" ht="50.1" customHeight="1">
      <c r="A46" s="9">
        <v>18</v>
      </c>
      <c r="B46" s="11" t="s">
        <v>78</v>
      </c>
      <c r="C46" s="1" t="s">
        <v>81</v>
      </c>
      <c r="D46" s="5" t="s">
        <v>241</v>
      </c>
      <c r="E46" s="17">
        <v>17111</v>
      </c>
      <c r="F46" s="17">
        <v>48888</v>
      </c>
      <c r="G46" s="4" t="s">
        <v>68</v>
      </c>
      <c r="H46" s="4" t="s">
        <v>33</v>
      </c>
      <c r="I46" s="4" t="s">
        <v>9</v>
      </c>
      <c r="J46" s="4" t="s">
        <v>86</v>
      </c>
      <c r="K46" s="19" t="s">
        <v>94</v>
      </c>
      <c r="L46" s="32"/>
      <c r="M46" s="33"/>
      <c r="N46" s="32"/>
    </row>
    <row r="47" spans="1:14" s="32" customFormat="1" ht="50.1" customHeight="1">
      <c r="A47" s="9">
        <v>19</v>
      </c>
      <c r="B47" s="11" t="s">
        <v>21</v>
      </c>
      <c r="C47" s="85" t="s">
        <v>166</v>
      </c>
      <c r="D47" s="41" t="s">
        <v>219</v>
      </c>
      <c r="E47" s="2">
        <v>10000</v>
      </c>
      <c r="F47" s="2">
        <v>35000</v>
      </c>
      <c r="G47" s="86" t="s">
        <v>2</v>
      </c>
      <c r="H47" s="86" t="s">
        <v>5</v>
      </c>
      <c r="I47" s="4" t="s">
        <v>9</v>
      </c>
      <c r="J47" s="86" t="s">
        <v>199</v>
      </c>
      <c r="K47" s="86" t="s">
        <v>107</v>
      </c>
      <c r="L47" s="8"/>
      <c r="M47" s="20"/>
      <c r="N47" s="8"/>
    </row>
    <row r="48" spans="1:14" ht="50.1" customHeight="1">
      <c r="A48" s="9">
        <v>20</v>
      </c>
      <c r="B48" s="11" t="s">
        <v>30</v>
      </c>
      <c r="C48" s="85" t="s">
        <v>165</v>
      </c>
      <c r="D48" s="41" t="s">
        <v>167</v>
      </c>
      <c r="E48" s="2">
        <v>10000</v>
      </c>
      <c r="F48" s="2">
        <v>24000</v>
      </c>
      <c r="G48" s="86" t="s">
        <v>2</v>
      </c>
      <c r="H48" s="86" t="s">
        <v>5</v>
      </c>
      <c r="I48" s="4" t="s">
        <v>9</v>
      </c>
      <c r="J48" s="86" t="s">
        <v>199</v>
      </c>
      <c r="K48" s="86" t="s">
        <v>106</v>
      </c>
    </row>
    <row r="49" spans="1:13" ht="50.1" customHeight="1">
      <c r="A49" s="9">
        <v>21</v>
      </c>
      <c r="B49" s="11" t="s">
        <v>78</v>
      </c>
      <c r="C49" s="85" t="s">
        <v>164</v>
      </c>
      <c r="D49" s="41" t="s">
        <v>168</v>
      </c>
      <c r="E49" s="2">
        <v>9000</v>
      </c>
      <c r="F49" s="2">
        <v>27000</v>
      </c>
      <c r="G49" s="86" t="s">
        <v>68</v>
      </c>
      <c r="H49" s="86" t="s">
        <v>4</v>
      </c>
      <c r="I49" s="4" t="s">
        <v>9</v>
      </c>
      <c r="J49" s="86" t="s">
        <v>103</v>
      </c>
      <c r="K49" s="86" t="s">
        <v>105</v>
      </c>
    </row>
    <row r="50" spans="1:13" ht="50.1" customHeight="1">
      <c r="A50" s="9">
        <v>22</v>
      </c>
      <c r="B50" s="11" t="s">
        <v>25</v>
      </c>
      <c r="C50" s="3" t="s">
        <v>109</v>
      </c>
      <c r="D50" s="3" t="s">
        <v>169</v>
      </c>
      <c r="E50" s="2">
        <v>10000</v>
      </c>
      <c r="F50" s="2">
        <v>49000</v>
      </c>
      <c r="G50" s="4" t="s">
        <v>2</v>
      </c>
      <c r="H50" s="86" t="s">
        <v>5</v>
      </c>
      <c r="I50" s="4" t="s">
        <v>10</v>
      </c>
      <c r="J50" s="4" t="s">
        <v>110</v>
      </c>
      <c r="K50" s="4" t="s">
        <v>239</v>
      </c>
    </row>
    <row r="51" spans="1:13" ht="50.1" customHeight="1">
      <c r="A51" s="9">
        <v>23</v>
      </c>
      <c r="B51" s="11" t="s">
        <v>24</v>
      </c>
      <c r="C51" s="85" t="s">
        <v>242</v>
      </c>
      <c r="D51" s="41" t="s">
        <v>294</v>
      </c>
      <c r="E51" s="2">
        <v>15000</v>
      </c>
      <c r="F51" s="2">
        <v>49000</v>
      </c>
      <c r="G51" s="86" t="s">
        <v>2</v>
      </c>
      <c r="H51" s="86" t="s">
        <v>4</v>
      </c>
      <c r="I51" s="4" t="s">
        <v>134</v>
      </c>
      <c r="J51" s="86" t="s">
        <v>144</v>
      </c>
      <c r="K51" s="86" t="s">
        <v>243</v>
      </c>
    </row>
    <row r="52" spans="1:13" s="88" customFormat="1" ht="50.1" customHeight="1">
      <c r="A52" s="97">
        <v>24</v>
      </c>
      <c r="B52" s="11" t="s">
        <v>21</v>
      </c>
      <c r="C52" s="41" t="s">
        <v>244</v>
      </c>
      <c r="D52" s="41" t="s">
        <v>299</v>
      </c>
      <c r="E52" s="2">
        <v>6500</v>
      </c>
      <c r="F52" s="2">
        <v>46000</v>
      </c>
      <c r="G52" s="98" t="s">
        <v>2</v>
      </c>
      <c r="H52" s="98" t="s">
        <v>4</v>
      </c>
      <c r="I52" s="4" t="s">
        <v>230</v>
      </c>
      <c r="J52" s="4" t="s">
        <v>247</v>
      </c>
      <c r="K52" s="98" t="s">
        <v>293</v>
      </c>
      <c r="M52" s="89"/>
    </row>
    <row r="53" spans="1:13" s="88" customFormat="1" ht="50.1" customHeight="1">
      <c r="A53" s="97">
        <v>25</v>
      </c>
      <c r="B53" s="11" t="s">
        <v>24</v>
      </c>
      <c r="C53" s="3" t="s">
        <v>284</v>
      </c>
      <c r="D53" s="3" t="s">
        <v>295</v>
      </c>
      <c r="E53" s="2">
        <v>17000</v>
      </c>
      <c r="F53" s="2">
        <v>49000</v>
      </c>
      <c r="G53" s="4" t="s">
        <v>2</v>
      </c>
      <c r="H53" s="98" t="s">
        <v>4</v>
      </c>
      <c r="I53" s="4" t="s">
        <v>134</v>
      </c>
      <c r="J53" s="4" t="s">
        <v>26</v>
      </c>
      <c r="K53" s="4" t="s">
        <v>285</v>
      </c>
      <c r="M53" s="89"/>
    </row>
    <row r="54" spans="1:13" s="88" customFormat="1" ht="50.1" customHeight="1">
      <c r="A54" s="97">
        <v>26</v>
      </c>
      <c r="B54" s="11" t="s">
        <v>24</v>
      </c>
      <c r="C54" s="41" t="s">
        <v>245</v>
      </c>
      <c r="D54" s="41" t="s">
        <v>301</v>
      </c>
      <c r="E54" s="2">
        <v>10000</v>
      </c>
      <c r="F54" s="2">
        <v>48889</v>
      </c>
      <c r="G54" s="98" t="s">
        <v>2</v>
      </c>
      <c r="H54" s="98" t="s">
        <v>4</v>
      </c>
      <c r="I54" s="4" t="s">
        <v>134</v>
      </c>
      <c r="J54" s="4" t="s">
        <v>26</v>
      </c>
      <c r="K54" s="98" t="s">
        <v>286</v>
      </c>
      <c r="M54" s="89"/>
    </row>
    <row r="55" spans="1:13" s="88" customFormat="1" ht="50.1" customHeight="1">
      <c r="A55" s="97">
        <v>27</v>
      </c>
      <c r="B55" s="11" t="s">
        <v>265</v>
      </c>
      <c r="C55" s="41" t="s">
        <v>246</v>
      </c>
      <c r="D55" s="41" t="s">
        <v>300</v>
      </c>
      <c r="E55" s="2">
        <v>10780</v>
      </c>
      <c r="F55" s="2">
        <v>40370</v>
      </c>
      <c r="G55" s="98" t="s">
        <v>2</v>
      </c>
      <c r="H55" s="98" t="s">
        <v>4</v>
      </c>
      <c r="I55" s="4" t="s">
        <v>134</v>
      </c>
      <c r="J55" s="4" t="s">
        <v>248</v>
      </c>
      <c r="K55" s="98" t="s">
        <v>287</v>
      </c>
      <c r="M55" s="89"/>
    </row>
    <row r="56" spans="1:13" s="88" customFormat="1" ht="50.1" customHeight="1">
      <c r="A56" s="97">
        <v>28</v>
      </c>
      <c r="B56" s="11" t="s">
        <v>32</v>
      </c>
      <c r="C56" s="3" t="s">
        <v>250</v>
      </c>
      <c r="D56" s="3" t="s">
        <v>296</v>
      </c>
      <c r="E56" s="2">
        <v>22600</v>
      </c>
      <c r="F56" s="2">
        <v>45000</v>
      </c>
      <c r="G56" s="4" t="s">
        <v>2</v>
      </c>
      <c r="H56" s="98" t="s">
        <v>4</v>
      </c>
      <c r="I56" s="4" t="s">
        <v>288</v>
      </c>
      <c r="J56" s="4" t="s">
        <v>252</v>
      </c>
      <c r="K56" s="4" t="s">
        <v>257</v>
      </c>
      <c r="M56" s="89"/>
    </row>
    <row r="57" spans="1:13" s="88" customFormat="1" ht="50.1" customHeight="1">
      <c r="A57" s="97">
        <v>29</v>
      </c>
      <c r="B57" s="11" t="s">
        <v>32</v>
      </c>
      <c r="C57" s="41" t="s">
        <v>251</v>
      </c>
      <c r="D57" s="41" t="s">
        <v>297</v>
      </c>
      <c r="E57" s="2">
        <v>7200</v>
      </c>
      <c r="F57" s="2">
        <v>18400</v>
      </c>
      <c r="G57" s="98" t="s">
        <v>2</v>
      </c>
      <c r="H57" s="98" t="s">
        <v>4</v>
      </c>
      <c r="I57" s="4" t="s">
        <v>253</v>
      </c>
      <c r="J57" s="98" t="s">
        <v>254</v>
      </c>
      <c r="K57" s="98" t="s">
        <v>257</v>
      </c>
      <c r="M57" s="89"/>
    </row>
    <row r="58" spans="1:13" s="88" customFormat="1" ht="50.1" customHeight="1">
      <c r="A58" s="97">
        <v>30</v>
      </c>
      <c r="B58" s="11" t="s">
        <v>78</v>
      </c>
      <c r="C58" s="41" t="s">
        <v>249</v>
      </c>
      <c r="D58" s="41" t="s">
        <v>298</v>
      </c>
      <c r="E58" s="2">
        <v>19580</v>
      </c>
      <c r="F58" s="2">
        <v>38230</v>
      </c>
      <c r="G58" s="98" t="s">
        <v>2</v>
      </c>
      <c r="H58" s="98" t="s">
        <v>5</v>
      </c>
      <c r="I58" s="4" t="s">
        <v>253</v>
      </c>
      <c r="J58" s="98" t="s">
        <v>255</v>
      </c>
      <c r="K58" s="98" t="s">
        <v>256</v>
      </c>
      <c r="M58" s="89"/>
    </row>
    <row r="59" spans="1:13" ht="50.1" customHeight="1">
      <c r="A59" s="9">
        <v>32</v>
      </c>
      <c r="B59" s="11" t="s">
        <v>289</v>
      </c>
      <c r="C59" s="85" t="s">
        <v>259</v>
      </c>
      <c r="D59" s="41" t="s">
        <v>302</v>
      </c>
      <c r="E59" s="2">
        <v>15820</v>
      </c>
      <c r="F59" s="2">
        <v>49200</v>
      </c>
      <c r="G59" s="86" t="s">
        <v>2</v>
      </c>
      <c r="H59" s="86" t="s">
        <v>5</v>
      </c>
      <c r="I59" s="4" t="s">
        <v>230</v>
      </c>
      <c r="J59" s="86" t="s">
        <v>291</v>
      </c>
      <c r="K59" s="86" t="s">
        <v>262</v>
      </c>
    </row>
    <row r="60" spans="1:13" ht="50.1" customHeight="1">
      <c r="A60" s="9">
        <v>33</v>
      </c>
      <c r="B60" s="11" t="s">
        <v>289</v>
      </c>
      <c r="C60" s="85" t="s">
        <v>260</v>
      </c>
      <c r="D60" s="41" t="s">
        <v>303</v>
      </c>
      <c r="E60" s="2">
        <v>2950</v>
      </c>
      <c r="F60" s="2">
        <v>49100</v>
      </c>
      <c r="G60" s="86" t="s">
        <v>2</v>
      </c>
      <c r="H60" s="86" t="s">
        <v>5</v>
      </c>
      <c r="I60" s="4" t="s">
        <v>261</v>
      </c>
      <c r="J60" s="86" t="s">
        <v>292</v>
      </c>
      <c r="K60" s="86" t="s">
        <v>263</v>
      </c>
    </row>
    <row r="61" spans="1:13" ht="50.1" customHeight="1">
      <c r="A61" s="9">
        <v>34</v>
      </c>
      <c r="B61" s="11" t="s">
        <v>289</v>
      </c>
      <c r="C61" s="3" t="s">
        <v>258</v>
      </c>
      <c r="D61" s="3" t="s">
        <v>304</v>
      </c>
      <c r="E61" s="2">
        <v>6730</v>
      </c>
      <c r="F61" s="2">
        <v>39200</v>
      </c>
      <c r="G61" s="4" t="s">
        <v>2</v>
      </c>
      <c r="H61" s="86" t="s">
        <v>5</v>
      </c>
      <c r="I61" s="4" t="s">
        <v>290</v>
      </c>
      <c r="J61" s="4" t="s">
        <v>269</v>
      </c>
      <c r="K61" s="4" t="s">
        <v>264</v>
      </c>
    </row>
    <row r="62" spans="1:13" ht="50.1" customHeight="1">
      <c r="A62" s="9">
        <v>35</v>
      </c>
      <c r="B62" s="11" t="s">
        <v>23</v>
      </c>
      <c r="C62" s="85" t="s">
        <v>266</v>
      </c>
      <c r="D62" s="41" t="s">
        <v>312</v>
      </c>
      <c r="E62" s="2">
        <v>15000</v>
      </c>
      <c r="F62" s="2">
        <v>48000</v>
      </c>
      <c r="G62" s="86" t="s">
        <v>267</v>
      </c>
      <c r="H62" s="86" t="s">
        <v>4</v>
      </c>
      <c r="I62" s="4" t="s">
        <v>134</v>
      </c>
      <c r="J62" s="86" t="s">
        <v>270</v>
      </c>
      <c r="K62" s="86" t="s">
        <v>272</v>
      </c>
    </row>
    <row r="63" spans="1:13" ht="50.1" customHeight="1">
      <c r="A63" s="9">
        <v>36</v>
      </c>
      <c r="B63" s="11" t="s">
        <v>265</v>
      </c>
      <c r="C63" s="85" t="s">
        <v>268</v>
      </c>
      <c r="D63" s="41" t="s">
        <v>311</v>
      </c>
      <c r="E63" s="2">
        <v>4180</v>
      </c>
      <c r="F63" s="2">
        <v>48400</v>
      </c>
      <c r="G63" s="86" t="s">
        <v>267</v>
      </c>
      <c r="H63" s="86" t="s">
        <v>4</v>
      </c>
      <c r="I63" s="4" t="s">
        <v>134</v>
      </c>
      <c r="J63" s="86" t="s">
        <v>271</v>
      </c>
      <c r="K63" s="86" t="s">
        <v>273</v>
      </c>
    </row>
    <row r="64" spans="1:13" ht="50.1" customHeight="1">
      <c r="A64" s="9">
        <v>37</v>
      </c>
      <c r="B64" s="11" t="s">
        <v>78</v>
      </c>
      <c r="C64" s="3" t="s">
        <v>305</v>
      </c>
      <c r="D64" s="99" t="s">
        <v>306</v>
      </c>
      <c r="E64" s="2">
        <v>24222</v>
      </c>
      <c r="F64" s="2">
        <v>49940</v>
      </c>
      <c r="G64" s="4" t="s">
        <v>2</v>
      </c>
      <c r="H64" s="86" t="s">
        <v>4</v>
      </c>
      <c r="I64" s="4" t="s">
        <v>134</v>
      </c>
      <c r="J64" s="4" t="s">
        <v>274</v>
      </c>
      <c r="K64" s="4" t="s">
        <v>275</v>
      </c>
    </row>
    <row r="65" spans="1:11" ht="50.1" customHeight="1">
      <c r="A65" s="9">
        <v>38</v>
      </c>
      <c r="B65" s="11" t="s">
        <v>21</v>
      </c>
      <c r="C65" s="85" t="s">
        <v>276</v>
      </c>
      <c r="D65" s="41" t="s">
        <v>307</v>
      </c>
      <c r="E65" s="2">
        <v>24900</v>
      </c>
      <c r="F65" s="2">
        <v>49800</v>
      </c>
      <c r="G65" s="86" t="s">
        <v>2</v>
      </c>
      <c r="H65" s="86" t="s">
        <v>4</v>
      </c>
      <c r="I65" s="4" t="s">
        <v>253</v>
      </c>
      <c r="J65" s="86" t="s">
        <v>277</v>
      </c>
      <c r="K65" s="86" t="s">
        <v>278</v>
      </c>
    </row>
    <row r="66" spans="1:11" ht="50.1" customHeight="1">
      <c r="A66" s="9">
        <v>41</v>
      </c>
      <c r="B66" s="11" t="s">
        <v>32</v>
      </c>
      <c r="C66" s="85" t="s">
        <v>279</v>
      </c>
      <c r="D66" s="41" t="s">
        <v>308</v>
      </c>
      <c r="E66" s="2">
        <v>9650</v>
      </c>
      <c r="F66" s="2">
        <v>40800</v>
      </c>
      <c r="G66" s="86" t="s">
        <v>2</v>
      </c>
      <c r="H66" s="86" t="s">
        <v>5</v>
      </c>
      <c r="I66" s="4" t="s">
        <v>230</v>
      </c>
      <c r="J66" s="86" t="s">
        <v>280</v>
      </c>
      <c r="K66" s="86" t="s">
        <v>282</v>
      </c>
    </row>
    <row r="67" spans="1:11" ht="50.1" customHeight="1">
      <c r="A67" s="9">
        <v>42</v>
      </c>
      <c r="B67" s="11" t="s">
        <v>32</v>
      </c>
      <c r="C67" s="85" t="s">
        <v>309</v>
      </c>
      <c r="D67" s="41" t="s">
        <v>310</v>
      </c>
      <c r="E67" s="2">
        <v>25000</v>
      </c>
      <c r="F67" s="2">
        <v>48000</v>
      </c>
      <c r="G67" s="86" t="s">
        <v>2</v>
      </c>
      <c r="H67" s="86" t="s">
        <v>5</v>
      </c>
      <c r="I67" s="4" t="s">
        <v>253</v>
      </c>
      <c r="J67" s="86" t="s">
        <v>281</v>
      </c>
      <c r="K67" s="86" t="s">
        <v>283</v>
      </c>
    </row>
    <row r="68" spans="1:11" ht="50.1" customHeight="1">
      <c r="A68" s="90"/>
      <c r="B68" s="91"/>
      <c r="C68" s="92"/>
      <c r="D68" s="93"/>
      <c r="E68" s="94"/>
      <c r="F68" s="94"/>
      <c r="G68" s="95"/>
      <c r="H68" s="95"/>
      <c r="I68" s="96"/>
      <c r="J68" s="95"/>
      <c r="K68" s="95"/>
    </row>
  </sheetData>
  <phoneticPr fontId="2" type="noConversion"/>
  <dataValidations count="1">
    <dataValidation type="list" allowBlank="1" showInputMessage="1" showErrorMessage="1" sqref="B4:B68">
      <formula1>#REF!</formula1>
    </dataValidation>
  </dataValidations>
  <printOptions horizontalCentered="1"/>
  <pageMargins left="0.19685039370078741" right="0.19685039370078741" top="0.55118110236220474" bottom="0.35433070866141736" header="0.31496062992125984" footer="0.31496062992125984"/>
  <pageSetup paperSize="8" scale="88" fitToHeight="0" orientation="portrait" r:id="rId1"/>
  <rowBreaks count="2" manualBreakCount="2">
    <brk id="28" max="16383" man="1"/>
    <brk id="5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
  <sheetViews>
    <sheetView tabSelected="1" view="pageBreakPreview" zoomScale="85" zoomScaleNormal="100" zoomScaleSheetLayoutView="85" zoomScalePageLayoutView="85" workbookViewId="0">
      <selection activeCell="E20" sqref="E20"/>
    </sheetView>
  </sheetViews>
  <sheetFormatPr defaultColWidth="9" defaultRowHeight="14.25"/>
  <cols>
    <col min="1" max="2" width="5" style="106" customWidth="1"/>
    <col min="3" max="3" width="8.75" style="107" customWidth="1"/>
    <col min="4" max="4" width="16.25" style="108" customWidth="1"/>
    <col min="5" max="5" width="47" style="109" customWidth="1"/>
    <col min="6" max="6" width="8.75" style="110" hidden="1" customWidth="1"/>
    <col min="7" max="7" width="12.5" style="110" hidden="1" customWidth="1"/>
    <col min="8" max="9" width="9" style="106" customWidth="1"/>
    <col min="10" max="10" width="7.375" style="106" customWidth="1"/>
    <col min="11" max="11" width="7.625" style="106" customWidth="1"/>
    <col min="12" max="12" width="11.125" style="106" customWidth="1"/>
    <col min="13" max="13" width="11.25" style="106" customWidth="1"/>
    <col min="14" max="16384" width="9" style="100"/>
  </cols>
  <sheetData>
    <row r="1" spans="1:13" ht="35.25" customHeight="1">
      <c r="A1" s="102" t="s">
        <v>178</v>
      </c>
      <c r="B1" s="111" t="s">
        <v>343</v>
      </c>
      <c r="C1" s="103" t="s">
        <v>177</v>
      </c>
      <c r="D1" s="102" t="s">
        <v>1</v>
      </c>
      <c r="E1" s="104" t="s">
        <v>338</v>
      </c>
      <c r="F1" s="105" t="s">
        <v>339</v>
      </c>
      <c r="G1" s="105" t="s">
        <v>341</v>
      </c>
      <c r="H1" s="104" t="s">
        <v>118</v>
      </c>
      <c r="I1" s="104" t="s">
        <v>342</v>
      </c>
      <c r="J1" s="104" t="s">
        <v>340</v>
      </c>
      <c r="K1" s="102" t="s">
        <v>3</v>
      </c>
      <c r="L1" s="104" t="s">
        <v>6</v>
      </c>
      <c r="M1" s="104" t="s">
        <v>116</v>
      </c>
    </row>
    <row r="2" spans="1:13" s="101" customFormat="1" ht="150.75" customHeight="1">
      <c r="A2" s="104">
        <v>1</v>
      </c>
      <c r="B2" s="4">
        <v>172</v>
      </c>
      <c r="C2" s="112" t="s">
        <v>348</v>
      </c>
      <c r="D2" s="104" t="s">
        <v>349</v>
      </c>
      <c r="E2" s="1" t="s">
        <v>350</v>
      </c>
      <c r="F2" s="113"/>
      <c r="G2" s="113"/>
      <c r="H2" s="104" t="s">
        <v>344</v>
      </c>
      <c r="I2" s="104" t="s">
        <v>345</v>
      </c>
      <c r="J2" s="104" t="s">
        <v>346</v>
      </c>
      <c r="K2" s="104" t="s">
        <v>347</v>
      </c>
      <c r="L2" s="104" t="s">
        <v>351</v>
      </c>
      <c r="M2" s="104" t="s">
        <v>352</v>
      </c>
    </row>
  </sheetData>
  <autoFilter ref="A1:M2"/>
  <phoneticPr fontId="2" type="noConversion"/>
  <printOptions horizontalCentered="1"/>
  <pageMargins left="0.39370078740157483" right="0.39370078740157483" top="0.78740157480314965" bottom="0.59055118110236227" header="0.31496062992125984" footer="0.31496062992125984"/>
  <pageSetup paperSize="9" scale="69" fitToHeight="0" orientation="portrait" r:id="rId1"/>
  <headerFooter>
    <oddHeader>&amp;C&amp;"標楷體,標準"&amp;18 114年「國防先進科技研究計畫」構想書摘要彙整表</oddHeader>
    <oddFooter>&amp;C&amp;"標楷體,標準"第 &amp;P 頁，共 &amp;N 頁</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pageSetUpPr fitToPage="1"/>
  </sheetPr>
  <dimension ref="A1:M27"/>
  <sheetViews>
    <sheetView workbookViewId="0">
      <pane xSplit="3" ySplit="3" topLeftCell="D4" activePane="bottomRight" state="frozen"/>
      <selection pane="topRight" activeCell="D1" sqref="D1"/>
      <selection pane="bottomLeft" activeCell="A4" sqref="A4"/>
      <selection pane="bottomRight" activeCell="C29" sqref="C29"/>
    </sheetView>
  </sheetViews>
  <sheetFormatPr defaultColWidth="9" defaultRowHeight="16.5"/>
  <cols>
    <col min="1" max="1" width="9" style="35"/>
    <col min="2" max="2" width="9.5" style="44" bestFit="1" customWidth="1"/>
    <col min="3" max="3" width="31.25" style="43" customWidth="1"/>
    <col min="4" max="4" width="8.5" style="44" bestFit="1" customWidth="1"/>
    <col min="5" max="6" width="12.25" style="43" bestFit="1" customWidth="1"/>
    <col min="7" max="7" width="13.125" style="44" bestFit="1" customWidth="1"/>
    <col min="8" max="8" width="12.25" style="44" bestFit="1" customWidth="1"/>
    <col min="9" max="10" width="12.625" style="45" customWidth="1"/>
    <col min="11" max="11" width="15.375" style="34" bestFit="1" customWidth="1"/>
    <col min="12" max="12" width="21.25" style="34" bestFit="1" customWidth="1"/>
    <col min="13" max="13" width="14.75" style="35" customWidth="1"/>
    <col min="14" max="16384" width="9" style="35"/>
  </cols>
  <sheetData>
    <row r="1" spans="1:13" ht="17.25" thickBot="1"/>
    <row r="2" spans="1:13" ht="21" customHeight="1">
      <c r="B2" s="114" t="s">
        <v>174</v>
      </c>
      <c r="C2" s="114"/>
      <c r="D2" s="114"/>
      <c r="E2" s="114"/>
      <c r="F2" s="114"/>
      <c r="G2" s="114"/>
      <c r="H2" s="114"/>
      <c r="I2" s="114"/>
      <c r="J2" s="114"/>
      <c r="K2" s="66"/>
      <c r="L2" s="115" t="s">
        <v>204</v>
      </c>
      <c r="M2" s="116"/>
    </row>
    <row r="3" spans="1:13" ht="42.75" customHeight="1">
      <c r="A3" s="46" t="s">
        <v>178</v>
      </c>
      <c r="B3" s="46" t="s">
        <v>177</v>
      </c>
      <c r="C3" s="47" t="s">
        <v>1</v>
      </c>
      <c r="D3" s="48" t="s">
        <v>3</v>
      </c>
      <c r="E3" s="49" t="s">
        <v>6</v>
      </c>
      <c r="F3" s="49" t="s">
        <v>116</v>
      </c>
      <c r="G3" s="50" t="s">
        <v>120</v>
      </c>
      <c r="H3" s="50" t="s">
        <v>119</v>
      </c>
      <c r="I3" s="50" t="s">
        <v>175</v>
      </c>
      <c r="J3" s="59" t="s">
        <v>176</v>
      </c>
      <c r="K3" s="65" t="s">
        <v>206</v>
      </c>
      <c r="L3" s="61" t="s">
        <v>202</v>
      </c>
      <c r="M3" s="62" t="s">
        <v>203</v>
      </c>
    </row>
    <row r="4" spans="1:13" ht="50.1" customHeight="1">
      <c r="A4" s="71" t="s">
        <v>138</v>
      </c>
      <c r="B4" s="72" t="str">
        <f>'(1000-5000萬)彙整表'!$B29</f>
        <v>機械應力</v>
      </c>
      <c r="C4" s="73" t="str">
        <f>'(1000-5000萬)彙整表'!$C29</f>
        <v>大型垂直起降無人機(VTOL)關鍵技術開發</v>
      </c>
      <c r="D4" s="72" t="str">
        <f>VLOOKUP(策略會委員審查表!$C4,'(1000-5000萬)彙整表'!$C$29:$K$50,7,FALSE)</f>
        <v>112-114</v>
      </c>
      <c r="E4" s="74" t="str">
        <f>VLOOKUP(策略會委員審查表!$C4,'(1000-5000萬)彙整表'!$C$29:$K$50,8,FALSE)</f>
        <v>中科院
航空所
(專案工程組)</v>
      </c>
      <c r="F4" s="74" t="str">
        <f>VLOOKUP(策略會委員審查表!$C4,'(1000-5000萬)彙整表'!$C$29:$K$50,9,FALSE)</f>
        <v>林昱甫、王盟方
04-27023051
#503375</v>
      </c>
      <c r="G4" s="75">
        <f>VLOOKUP(策略會委員審查表!$C4,'(1000-5000萬)彙整表'!$C$29:$K$50,3,FALSE)</f>
        <v>6000</v>
      </c>
      <c r="H4" s="75">
        <f>VLOOKUP(策略會委員審查表!$C4,'(1000-5000萬)彙整表'!$C$29:$K$50,4,FALSE)</f>
        <v>48000</v>
      </c>
      <c r="I4" s="76" t="e">
        <f>VLOOKUP(策略會委員審查表!$C4,#REF!,4,FALSE)</f>
        <v>#REF!</v>
      </c>
      <c r="J4" s="77" t="e">
        <f>VLOOKUP(策略會委員審查表!$C4,#REF!,5,FALSE)</f>
        <v>#REF!</v>
      </c>
      <c r="K4" s="78" t="s">
        <v>207</v>
      </c>
      <c r="L4" s="79" t="s">
        <v>227</v>
      </c>
      <c r="M4" s="63" t="s">
        <v>228</v>
      </c>
    </row>
    <row r="5" spans="1:13" ht="50.1" customHeight="1">
      <c r="A5" s="51" t="s">
        <v>139</v>
      </c>
      <c r="B5" s="52" t="str">
        <f>'(1000-5000萬)彙整表'!$B30</f>
        <v>機械應力</v>
      </c>
      <c r="C5" s="53" t="str">
        <f>'(1000-5000萬)彙整表'!$C30</f>
        <v>煞車性能設計及評估參數之研究</v>
      </c>
      <c r="D5" s="52" t="str">
        <f>VLOOKUP(策略會委員審查表!$C5,'(1000-5000萬)彙整表'!$C$29:$K$50,7,FALSE)</f>
        <v>112-114</v>
      </c>
      <c r="E5" s="54" t="str">
        <f>VLOOKUP(策略會委員審查表!$C5,'(1000-5000萬)彙整表'!$C$29:$K$50,8,FALSE)</f>
        <v>中科院
航空所
(結材組)</v>
      </c>
      <c r="F5" s="54" t="str">
        <f>VLOOKUP(策略會委員審查表!$C5,'(1000-5000萬)彙整表'!$C$29:$K$50,9,FALSE)</f>
        <v>徐建棟工程師
04-27023051
#503913</v>
      </c>
      <c r="G5" s="55">
        <f>VLOOKUP(策略會委員審查表!$C5,'(1000-5000萬)彙整表'!$C$29:$K$50,3,FALSE)</f>
        <v>2800</v>
      </c>
      <c r="H5" s="55">
        <f>VLOOKUP(策略會委員審查表!$C5,'(1000-5000萬)彙整表'!$C$29:$K$50,4,FALSE)</f>
        <v>42000</v>
      </c>
      <c r="I5" s="56" t="e">
        <f>VLOOKUP(策略會委員審查表!$C5,#REF!,4,FALSE)</f>
        <v>#REF!</v>
      </c>
      <c r="J5" s="60" t="e">
        <f>VLOOKUP(策略會委員審查表!$C5,#REF!,5,FALSE)</f>
        <v>#REF!</v>
      </c>
      <c r="K5" s="67" t="s">
        <v>207</v>
      </c>
      <c r="L5" s="69" t="s">
        <v>220</v>
      </c>
      <c r="M5" s="63" t="s">
        <v>228</v>
      </c>
    </row>
    <row r="6" spans="1:13" ht="50.1" customHeight="1">
      <c r="A6" s="51" t="s">
        <v>179</v>
      </c>
      <c r="B6" s="52" t="str">
        <f>'(1000-5000萬)彙整表'!$B31</f>
        <v>航太工程</v>
      </c>
      <c r="C6" s="53" t="str">
        <f>'(1000-5000萬)彙整表'!$C31</f>
        <v>戰機高攻角失速螺旋特性分析及旋轉平衡風洞試驗關鍵技術研究</v>
      </c>
      <c r="D6" s="52" t="str">
        <f>VLOOKUP(策略會委員審查表!$C6,'(1000-5000萬)彙整表'!$C$29:$K$50,7,FALSE)</f>
        <v>112-114</v>
      </c>
      <c r="E6" s="54" t="str">
        <f>VLOOKUP(策略會委員審查表!$C6,'(1000-5000萬)彙整表'!$C$29:$K$50,8,FALSE)</f>
        <v>中科院
航空所
(氣動組)</v>
      </c>
      <c r="F6" s="54" t="str">
        <f>VLOOKUP(策略會委員審查表!$C6,'(1000-5000萬)彙整表'!$C$29:$K$50,9,FALSE)</f>
        <v>廖翊廷工程師
04-27023051
#503929</v>
      </c>
      <c r="G6" s="55">
        <f>VLOOKUP(策略會委員審查表!$C6,'(1000-5000萬)彙整表'!$C$29:$K$50,3,FALSE)</f>
        <v>13000</v>
      </c>
      <c r="H6" s="55">
        <f>VLOOKUP(策略會委員審查表!$C6,'(1000-5000萬)彙整表'!$C$29:$K$50,4,FALSE)</f>
        <v>35000</v>
      </c>
      <c r="I6" s="56" t="e">
        <f>VLOOKUP(策略會委員審查表!$C6,#REF!,4,FALSE)</f>
        <v>#REF!</v>
      </c>
      <c r="J6" s="60" t="e">
        <f>VLOOKUP(策略會委員審查表!$C6,#REF!,5,FALSE)</f>
        <v>#REF!</v>
      </c>
      <c r="K6" s="67" t="s">
        <v>207</v>
      </c>
      <c r="L6" s="69" t="s">
        <v>220</v>
      </c>
      <c r="M6" s="63" t="s">
        <v>228</v>
      </c>
    </row>
    <row r="7" spans="1:13" ht="50.1" customHeight="1">
      <c r="A7" s="51" t="s">
        <v>180</v>
      </c>
      <c r="B7" s="52" t="str">
        <f>'(1000-5000萬)彙整表'!$B32</f>
        <v>材料工程</v>
      </c>
      <c r="C7" s="53" t="str">
        <f>'(1000-5000萬)彙整表'!$C32</f>
        <v>航太用鎂合金研製及材料數據研析</v>
      </c>
      <c r="D7" s="52" t="str">
        <f>VLOOKUP(策略會委員審查表!$C7,'(1000-5000萬)彙整表'!$C$29:$K$50,7,FALSE)</f>
        <v>112-114</v>
      </c>
      <c r="E7" s="54" t="str">
        <f>VLOOKUP(策略會委員審查表!$C7,'(1000-5000萬)彙整表'!$C$29:$K$50,8,FALSE)</f>
        <v>中科院
航空所
(結材組)</v>
      </c>
      <c r="F7" s="54" t="str">
        <f>VLOOKUP(策略會委員審查表!$C7,'(1000-5000萬)彙整表'!$C$29:$K$50,9,FALSE)</f>
        <v>林孟泓工程師
04-27023051
#503257</v>
      </c>
      <c r="G7" s="55">
        <f>VLOOKUP(策略會委員審查表!$C7,'(1000-5000萬)彙整表'!$C$29:$K$50,3,FALSE)</f>
        <v>7580</v>
      </c>
      <c r="H7" s="55">
        <f>VLOOKUP(策略會委員審查表!$C7,'(1000-5000萬)彙整表'!$C$29:$K$50,4,FALSE)</f>
        <v>23010</v>
      </c>
      <c r="I7" s="56" t="e">
        <f>VLOOKUP(策略會委員審查表!$C7,#REF!,4,FALSE)</f>
        <v>#REF!</v>
      </c>
      <c r="J7" s="60" t="e">
        <f>VLOOKUP(策略會委員審查表!$C7,#REF!,5,FALSE)</f>
        <v>#REF!</v>
      </c>
      <c r="K7" s="67" t="s">
        <v>207</v>
      </c>
      <c r="L7" s="69" t="s">
        <v>220</v>
      </c>
      <c r="M7" s="63" t="s">
        <v>228</v>
      </c>
    </row>
    <row r="8" spans="1:13" ht="50.1" customHeight="1">
      <c r="A8" s="51" t="s">
        <v>181</v>
      </c>
      <c r="B8" s="52" t="str">
        <f>'(1000-5000萬)彙整表'!$B33</f>
        <v>航太工程</v>
      </c>
      <c r="C8" s="53" t="str">
        <f>'(1000-5000萬)彙整表'!$C33</f>
        <v>運用人工智慧技術之多學科飛行載具最佳化概念設計技術開發</v>
      </c>
      <c r="D8" s="52" t="str">
        <f>VLOOKUP(策略會委員審查表!$C8,'(1000-5000萬)彙整表'!$C$29:$K$50,7,FALSE)</f>
        <v>112-114</v>
      </c>
      <c r="E8" s="54" t="str">
        <f>VLOOKUP(策略會委員審查表!$C8,'(1000-5000萬)彙整表'!$C$29:$K$50,8,FALSE)</f>
        <v>中科院
航空所
(氣動組)</v>
      </c>
      <c r="F8" s="54" t="str">
        <f>VLOOKUP(策略會委員審查表!$C8,'(1000-5000萬)彙整表'!$C$29:$K$50,9,FALSE)</f>
        <v>余重信工程師
04-27023051
#502299</v>
      </c>
      <c r="G8" s="55">
        <f>VLOOKUP(策略會委員審查表!$C8,'(1000-5000萬)彙整表'!$C$29:$K$50,3,FALSE)</f>
        <v>17500</v>
      </c>
      <c r="H8" s="55">
        <f>VLOOKUP(策略會委員審查表!$C8,'(1000-5000萬)彙整表'!$C$29:$K$50,4,FALSE)</f>
        <v>47200</v>
      </c>
      <c r="I8" s="56" t="e">
        <f>VLOOKUP(策略會委員審查表!$C8,#REF!,4,FALSE)</f>
        <v>#REF!</v>
      </c>
      <c r="J8" s="60" t="e">
        <f>VLOOKUP(策略會委員審查表!$C8,#REF!,5,FALSE)</f>
        <v>#REF!</v>
      </c>
      <c r="K8" s="67" t="s">
        <v>207</v>
      </c>
      <c r="L8" s="69" t="s">
        <v>220</v>
      </c>
      <c r="M8" s="63" t="s">
        <v>228</v>
      </c>
    </row>
    <row r="9" spans="1:13" ht="50.1" customHeight="1">
      <c r="A9" s="71" t="s">
        <v>182</v>
      </c>
      <c r="B9" s="72" t="str">
        <f>'(1000-5000萬)彙整表'!$B34</f>
        <v>航太工程</v>
      </c>
      <c r="C9" s="73" t="str">
        <f>'(1000-5000萬)彙整表'!$C34</f>
        <v>泵控液壓伺服致動器模組化關鍵技術(1/4)</v>
      </c>
      <c r="D9" s="72" t="str">
        <f>VLOOKUP(策略會委員審查表!$C9,'(1000-5000萬)彙整表'!$C$29:$K$50,7,FALSE)</f>
        <v>112-115</v>
      </c>
      <c r="E9" s="74" t="str">
        <f>VLOOKUP(策略會委員審查表!$C9,'(1000-5000萬)彙整表'!$C$29:$K$50,8,FALSE)</f>
        <v>中科院
飛彈所
(致動組)</v>
      </c>
      <c r="F9" s="74" t="str">
        <f>VLOOKUP(策略會委員審查表!$C9,'(1000-5000萬)彙整表'!$C$29:$K$50,9,FALSE)</f>
        <v>陳哲斌
03-47122201
#356668</v>
      </c>
      <c r="G9" s="75">
        <f>VLOOKUP(策略會委員審查表!$C9,'(1000-5000萬)彙整表'!$C$29:$K$50,3,FALSE)</f>
        <v>12500</v>
      </c>
      <c r="H9" s="75">
        <f>VLOOKUP(策略會委員審查表!$C9,'(1000-5000萬)彙整表'!$C$29:$K$50,4,FALSE)</f>
        <v>49000</v>
      </c>
      <c r="I9" s="76" t="e">
        <f>VLOOKUP(策略會委員審查表!$C9,#REF!,4,FALSE)</f>
        <v>#REF!</v>
      </c>
      <c r="J9" s="77" t="e">
        <f>VLOOKUP(策略會委員審查表!$C9,#REF!,5,FALSE)</f>
        <v>#REF!</v>
      </c>
      <c r="K9" s="78" t="s">
        <v>208</v>
      </c>
      <c r="L9" s="80" t="s">
        <v>236</v>
      </c>
      <c r="M9" s="81" t="s">
        <v>228</v>
      </c>
    </row>
    <row r="10" spans="1:13" ht="50.1" customHeight="1">
      <c r="A10" s="51" t="s">
        <v>183</v>
      </c>
      <c r="B10" s="52" t="str">
        <f>'(1000-5000萬)彙整表'!$B35</f>
        <v>航太工程</v>
      </c>
      <c r="C10" s="53" t="str">
        <f>'(1000-5000萬)彙整表'!$C35</f>
        <v>耐高溫材料TZM合金關鍵技術開發</v>
      </c>
      <c r="D10" s="52" t="str">
        <f>VLOOKUP(策略會委員審查表!$C10,'(1000-5000萬)彙整表'!$C$29:$K$50,7,FALSE)</f>
        <v>112-113</v>
      </c>
      <c r="E10" s="54" t="str">
        <f>VLOOKUP(策略會委員審查表!$C10,'(1000-5000萬)彙整表'!$C$29:$K$50,8,FALSE)</f>
        <v>中科院
飛彈所
(前瞻研發組)</v>
      </c>
      <c r="F10" s="54" t="str">
        <f>VLOOKUP(策略會委員審查表!$C10,'(1000-5000萬)彙整表'!$C$29:$K$50,9,FALSE)</f>
        <v>羅璟元
03-47122201
#352488</v>
      </c>
      <c r="G10" s="55">
        <f>VLOOKUP(策略會委員審查表!$C10,'(1000-5000萬)彙整表'!$C$29:$K$50,3,FALSE)</f>
        <v>17000</v>
      </c>
      <c r="H10" s="55">
        <f>VLOOKUP(策略會委員審查表!$C10,'(1000-5000萬)彙整表'!$C$29:$K$50,4,FALSE)</f>
        <v>33000</v>
      </c>
      <c r="I10" s="56" t="e">
        <f>VLOOKUP(策略會委員審查表!$C10,#REF!,4,FALSE)</f>
        <v>#REF!</v>
      </c>
      <c r="J10" s="60" t="e">
        <f>VLOOKUP(策略會委員審查表!$C10,#REF!,5,FALSE)</f>
        <v>#REF!</v>
      </c>
      <c r="K10" s="67" t="s">
        <v>208</v>
      </c>
      <c r="L10" s="69" t="s">
        <v>220</v>
      </c>
      <c r="M10" s="63" t="s">
        <v>221</v>
      </c>
    </row>
    <row r="11" spans="1:13" ht="50.1" customHeight="1">
      <c r="A11" s="51" t="s">
        <v>184</v>
      </c>
      <c r="B11" s="52" t="str">
        <f>'(1000-5000萬)彙整表'!$B36</f>
        <v>控制技術</v>
      </c>
      <c r="C11" s="53" t="str">
        <f>'(1000-5000萬)彙整表'!$C36</f>
        <v>航訓場域飛行員航空生理與壓力監測技術</v>
      </c>
      <c r="D11" s="52" t="str">
        <f>VLOOKUP(策略會委員審查表!$C11,'(1000-5000萬)彙整表'!$C$29:$K$50,7,FALSE)</f>
        <v>112-113</v>
      </c>
      <c r="E11" s="54" t="str">
        <f>VLOOKUP(策略會委員審查表!$C11,'(1000-5000萬)彙整表'!$C$29:$K$50,8,FALSE)</f>
        <v>中科院
飛彈所
(前瞻研發組)</v>
      </c>
      <c r="F11" s="54" t="str">
        <f>VLOOKUP(策略會委員審查表!$C11,'(1000-5000萬)彙整表'!$C$29:$K$50,9,FALSE)</f>
        <v>邱鸞嬌
03-47122201
#352310</v>
      </c>
      <c r="G11" s="55">
        <f>VLOOKUP(策略會委員審查表!$C11,'(1000-5000萬)彙整表'!$C$29:$K$50,3,FALSE)</f>
        <v>9950</v>
      </c>
      <c r="H11" s="55">
        <f>VLOOKUP(策略會委員審查表!$C11,'(1000-5000萬)彙整表'!$C$29:$K$50,4,FALSE)</f>
        <v>22150</v>
      </c>
      <c r="I11" s="56" t="e">
        <f>VLOOKUP(策略會委員審查表!$C11,#REF!,4,FALSE)</f>
        <v>#REF!</v>
      </c>
      <c r="J11" s="60" t="e">
        <f>VLOOKUP(策略會委員審查表!$C11,#REF!,5,FALSE)</f>
        <v>#REF!</v>
      </c>
      <c r="K11" s="67" t="s">
        <v>208</v>
      </c>
      <c r="L11" s="69" t="s">
        <v>220</v>
      </c>
      <c r="M11" s="63" t="s">
        <v>221</v>
      </c>
    </row>
    <row r="12" spans="1:13" ht="50.1" customHeight="1">
      <c r="A12" s="51" t="s">
        <v>185</v>
      </c>
      <c r="B12" s="52" t="str">
        <f>'(1000-5000萬)彙整表'!$B37</f>
        <v>航太工程</v>
      </c>
      <c r="C12" s="53" t="str">
        <f>'(1000-5000萬)彙整表'!$C37</f>
        <v>ADN單基液體火箭推進模組開發(1/3)</v>
      </c>
      <c r="D12" s="52" t="str">
        <f>VLOOKUP(策略會委員審查表!$C12,'(1000-5000萬)彙整表'!$C$29:$K$50,7,FALSE)</f>
        <v>112-114</v>
      </c>
      <c r="E12" s="54" t="str">
        <f>VLOOKUP(策略會委員審查表!$C12,'(1000-5000萬)彙整表'!$C$29:$K$50,8,FALSE)</f>
        <v>中科院
飛彈所
(液體推進組)</v>
      </c>
      <c r="F12" s="54" t="str">
        <f>VLOOKUP(策略會委員審查表!$C12,'(1000-5000萬)彙整表'!$C$29:$K$50,9,FALSE)</f>
        <v>黃柏霖
03-47122201
#352249</v>
      </c>
      <c r="G12" s="55">
        <f>VLOOKUP(策略會委員審查表!$C12,'(1000-5000萬)彙整表'!$C$29:$K$50,3,FALSE)</f>
        <v>6590</v>
      </c>
      <c r="H12" s="55">
        <f>VLOOKUP(策略會委員審查表!$C12,'(1000-5000萬)彙整表'!$C$29:$K$50,4,FALSE)</f>
        <v>29670</v>
      </c>
      <c r="I12" s="56" t="e">
        <f>VLOOKUP(策略會委員審查表!$C12,#REF!,4,FALSE)</f>
        <v>#REF!</v>
      </c>
      <c r="J12" s="60" t="e">
        <f>VLOOKUP(策略會委員審查表!$C12,#REF!,5,FALSE)</f>
        <v>#REF!</v>
      </c>
      <c r="K12" s="67" t="s">
        <v>208</v>
      </c>
      <c r="L12" s="69" t="s">
        <v>220</v>
      </c>
      <c r="M12" s="63" t="s">
        <v>221</v>
      </c>
    </row>
    <row r="13" spans="1:13" ht="50.1" customHeight="1">
      <c r="A13" s="51" t="s">
        <v>186</v>
      </c>
      <c r="B13" s="52" t="str">
        <f>'(1000-5000萬)彙整表'!$B38</f>
        <v>控制技術</v>
      </c>
      <c r="C13" s="53" t="str">
        <f>'(1000-5000萬)彙整表'!$C38</f>
        <v>先進戰鬥個裝人因評估與場域驗證建置計畫</v>
      </c>
      <c r="D13" s="52" t="str">
        <f>VLOOKUP(策略會委員審查表!$C13,'(1000-5000萬)彙整表'!$C$29:$K$50,7,FALSE)</f>
        <v>112-114</v>
      </c>
      <c r="E13" s="54" t="str">
        <f>VLOOKUP(策略會委員審查表!$C13,'(1000-5000萬)彙整表'!$C$29:$K$50,8,FALSE)</f>
        <v>中科院
飛彈所
(前瞻研發組)</v>
      </c>
      <c r="F13" s="54" t="str">
        <f>VLOOKUP(策略會委員審查表!$C13,'(1000-5000萬)彙整表'!$C$29:$K$50,9,FALSE)</f>
        <v>劉冠廷
03-47122201
#352242</v>
      </c>
      <c r="G13" s="55">
        <f>VLOOKUP(策略會委員審查表!$C13,'(1000-5000萬)彙整表'!$C$29:$K$50,3,FALSE)</f>
        <v>10000</v>
      </c>
      <c r="H13" s="55">
        <f>VLOOKUP(策略會委員審查表!$C13,'(1000-5000萬)彙整表'!$C$29:$K$50,4,FALSE)</f>
        <v>31300</v>
      </c>
      <c r="I13" s="56" t="e">
        <f>VLOOKUP(策略會委員審查表!$C13,#REF!,4,FALSE)</f>
        <v>#REF!</v>
      </c>
      <c r="J13" s="60" t="e">
        <f>VLOOKUP(策略會委員審查表!$C13,#REF!,5,FALSE)</f>
        <v>#REF!</v>
      </c>
      <c r="K13" s="67" t="s">
        <v>208</v>
      </c>
      <c r="L13" s="69" t="s">
        <v>220</v>
      </c>
      <c r="M13" s="63" t="s">
        <v>221</v>
      </c>
    </row>
    <row r="14" spans="1:13" ht="50.1" customHeight="1">
      <c r="A14" s="51" t="s">
        <v>187</v>
      </c>
      <c r="B14" s="52" t="str">
        <f>'(1000-5000萬)彙整表'!$B39</f>
        <v>電子工程</v>
      </c>
      <c r="C14" s="53" t="str">
        <f>'(1000-5000萬)彙整表'!$C39</f>
        <v>高功率微波源產生器設計製作</v>
      </c>
      <c r="D14" s="52" t="str">
        <f>VLOOKUP(策略會委員審查表!$C14,'(1000-5000萬)彙整表'!$C$29:$K$50,7,FALSE)</f>
        <v>112-115</v>
      </c>
      <c r="E14" s="54" t="str">
        <f>VLOOKUP(策略會委員審查表!$C14,'(1000-5000萬)彙整表'!$C$29:$K$50,8,FALSE)</f>
        <v>中科院
資通所
(電子戰組)</v>
      </c>
      <c r="F14" s="54" t="str">
        <f>VLOOKUP(策略會委員審查表!$C14,'(1000-5000萬)彙整表'!$C$29:$K$50,9,FALSE)</f>
        <v>聶雅玉
03-4712201
#353474</v>
      </c>
      <c r="G14" s="55">
        <f>VLOOKUP(策略會委員審查表!$C14,'(1000-5000萬)彙整表'!$C$29:$K$50,3,FALSE)</f>
        <v>14000</v>
      </c>
      <c r="H14" s="55">
        <f>VLOOKUP(策略會委員審查表!$C14,'(1000-5000萬)彙整表'!$C$29:$K$50,4,FALSE)</f>
        <v>49500</v>
      </c>
      <c r="I14" s="56" t="e">
        <f>VLOOKUP(策略會委員審查表!$C14,#REF!,4,FALSE)</f>
        <v>#REF!</v>
      </c>
      <c r="J14" s="60" t="e">
        <f>VLOOKUP(策略會委員審查表!$C14,#REF!,5,FALSE)</f>
        <v>#REF!</v>
      </c>
      <c r="K14" s="67" t="s">
        <v>209</v>
      </c>
      <c r="L14" s="69" t="s">
        <v>226</v>
      </c>
      <c r="M14" s="63" t="s">
        <v>225</v>
      </c>
    </row>
    <row r="15" spans="1:13" ht="50.1" customHeight="1">
      <c r="A15" s="51" t="s">
        <v>188</v>
      </c>
      <c r="B15" s="52" t="str">
        <f>'(1000-5000萬)彙整表'!$B40</f>
        <v>資訊工程</v>
      </c>
      <c r="C15" s="53" t="str">
        <f>'(1000-5000萬)彙整表'!$C40</f>
        <v>PQC後量子密碼演算法於FPGA實作</v>
      </c>
      <c r="D15" s="52" t="str">
        <f>VLOOKUP(策略會委員審查表!$C15,'(1000-5000萬)彙整表'!$C$29:$K$50,7,FALSE)</f>
        <v>112~115</v>
      </c>
      <c r="E15" s="54" t="str">
        <f>VLOOKUP(策略會委員審查表!$C15,'(1000-5000萬)彙整表'!$C$29:$K$50,8,FALSE)</f>
        <v>中科院
資通所
(通信組)</v>
      </c>
      <c r="F15" s="54" t="str">
        <f>VLOOKUP(策略會委員審查表!$C15,'(1000-5000萬)彙整表'!$C$29:$K$50,9,FALSE)</f>
        <v>徐育鋒
03-4712201
#353057</v>
      </c>
      <c r="G15" s="55">
        <f>VLOOKUP(策略會委員審查表!$C15,'(1000-5000萬)彙整表'!$C$29:$K$50,3,FALSE)</f>
        <v>7500</v>
      </c>
      <c r="H15" s="55">
        <f>VLOOKUP(策略會委員審查表!$C15,'(1000-5000萬)彙整表'!$C$29:$K$50,4,FALSE)</f>
        <v>29500</v>
      </c>
      <c r="I15" s="56" t="e">
        <f>VLOOKUP(策略會委員審查表!$C15,#REF!,4,FALSE)</f>
        <v>#REF!</v>
      </c>
      <c r="J15" s="60" t="e">
        <f>VLOOKUP(策略會委員審查表!$C15,#REF!,5,FALSE)</f>
        <v>#REF!</v>
      </c>
      <c r="K15" s="67" t="s">
        <v>209</v>
      </c>
      <c r="L15" s="69" t="s">
        <v>224</v>
      </c>
      <c r="M15" s="63" t="s">
        <v>225</v>
      </c>
    </row>
    <row r="16" spans="1:13" ht="50.1" customHeight="1">
      <c r="A16" s="51" t="s">
        <v>189</v>
      </c>
      <c r="B16" s="52" t="str">
        <f>'(1000-5000萬)彙整表'!$B41</f>
        <v>資訊工程</v>
      </c>
      <c r="C16" s="53" t="str">
        <f>'(1000-5000萬)彙整表'!$C41</f>
        <v>行動裝置安全組件開發與應用於高頻寬傳輸之研究</v>
      </c>
      <c r="D16" s="52" t="str">
        <f>VLOOKUP(策略會委員審查表!$C16,'(1000-5000萬)彙整表'!$C$29:$K$50,7,FALSE)</f>
        <v>112-113</v>
      </c>
      <c r="E16" s="54" t="str">
        <f>VLOOKUP(策略會委員審查表!$C16,'(1000-5000萬)彙整表'!$C$29:$K$50,8,FALSE)</f>
        <v>中科院
資通所
(聯安計畫)</v>
      </c>
      <c r="F16" s="54" t="str">
        <f>VLOOKUP(策略會委員審查表!$C16,'(1000-5000萬)彙整表'!$C$29:$K$50,9,FALSE)</f>
        <v>林維明
03-4712201
#358757</v>
      </c>
      <c r="G16" s="55">
        <f>VLOOKUP(策略會委員審查表!$C16,'(1000-5000萬)彙整表'!$C$29:$K$50,3,FALSE)</f>
        <v>24011</v>
      </c>
      <c r="H16" s="55">
        <f>VLOOKUP(策略會委員審查表!$C16,'(1000-5000萬)彙整表'!$C$29:$K$50,4,FALSE)</f>
        <v>48022</v>
      </c>
      <c r="I16" s="56" t="e">
        <f>VLOOKUP(策略會委員審查表!$C16,#REF!,4,FALSE)</f>
        <v>#REF!</v>
      </c>
      <c r="J16" s="60" t="e">
        <f>VLOOKUP(策略會委員審查表!$C16,#REF!,5,FALSE)</f>
        <v>#REF!</v>
      </c>
      <c r="K16" s="67" t="s">
        <v>209</v>
      </c>
      <c r="L16" s="69" t="s">
        <v>224</v>
      </c>
      <c r="M16" s="63" t="s">
        <v>225</v>
      </c>
    </row>
    <row r="17" spans="1:13" ht="50.1" customHeight="1">
      <c r="A17" s="51" t="s">
        <v>190</v>
      </c>
      <c r="B17" s="52" t="str">
        <f>'(1000-5000萬)彙整表'!$B42</f>
        <v>材料工程</v>
      </c>
      <c r="C17" s="53" t="str">
        <f>'(1000-5000萬)彙整表'!$C42</f>
        <v>超寬能隙鑽石半導體材料開發</v>
      </c>
      <c r="D17" s="52" t="str">
        <f>VLOOKUP(策略會委員審查表!$C17,'(1000-5000萬)彙整表'!$C$29:$K$50,7,FALSE)</f>
        <v>112-115</v>
      </c>
      <c r="E17" s="54" t="str">
        <f>VLOOKUP(策略會委員審查表!$C17,'(1000-5000萬)彙整表'!$C$29:$K$50,8,FALSE)</f>
        <v>中科院
材電所
(高溫組)</v>
      </c>
      <c r="F17" s="54" t="str">
        <f>VLOOKUP(策略會委員審查表!$C17,'(1000-5000萬)彙整表'!$C$29:$K$50,9,FALSE)</f>
        <v>柯政榮
03-4712201
#359621</v>
      </c>
      <c r="G17" s="55">
        <f>VLOOKUP(策略會委員審查表!$C17,'(1000-5000萬)彙整表'!$C$29:$K$50,3,FALSE)</f>
        <v>13000</v>
      </c>
      <c r="H17" s="55">
        <f>VLOOKUP(策略會委員審查表!$C17,'(1000-5000萬)彙整表'!$C$29:$K$50,4,FALSE)</f>
        <v>48000</v>
      </c>
      <c r="I17" s="56" t="e">
        <f>VLOOKUP(策略會委員審查表!$C17,#REF!,4,FALSE)</f>
        <v>#REF!</v>
      </c>
      <c r="J17" s="60" t="e">
        <f>VLOOKUP(策略會委員審查表!$C17,#REF!,5,FALSE)</f>
        <v>#REF!</v>
      </c>
      <c r="K17" s="67" t="s">
        <v>210</v>
      </c>
      <c r="L17" s="69" t="s">
        <v>220</v>
      </c>
      <c r="M17" s="63" t="s">
        <v>221</v>
      </c>
    </row>
    <row r="18" spans="1:13" ht="50.1" customHeight="1">
      <c r="A18" s="51" t="s">
        <v>191</v>
      </c>
      <c r="B18" s="52" t="str">
        <f>'(1000-5000萬)彙整表'!$B43</f>
        <v>材料工程</v>
      </c>
      <c r="C18" s="53" t="str">
        <f>'(1000-5000萬)彙整表'!$C43</f>
        <v>具形狀記憶效應之高吸能多孔新穎材料開發研究</v>
      </c>
      <c r="D18" s="52" t="str">
        <f>VLOOKUP(策略會委員審查表!$C18,'(1000-5000萬)彙整表'!$C$29:$K$50,7,FALSE)</f>
        <v>112-115</v>
      </c>
      <c r="E18" s="54" t="str">
        <f>VLOOKUP(策略會委員審查表!$C18,'(1000-5000萬)彙整表'!$C$29:$K$50,8,FALSE)</f>
        <v>中科院
材電所
(冶金組)</v>
      </c>
      <c r="F18" s="54" t="str">
        <f>VLOOKUP(策略會委員審查表!$C18,'(1000-5000萬)彙整表'!$C$29:$K$50,9,FALSE)</f>
        <v>邱茂盛
03-4712201
#357054</v>
      </c>
      <c r="G18" s="55">
        <f>VLOOKUP(策略會委員審查表!$C18,'(1000-5000萬)彙整表'!$C$29:$K$50,3,FALSE)</f>
        <v>13400</v>
      </c>
      <c r="H18" s="55">
        <f>VLOOKUP(策略會委員審查表!$C18,'(1000-5000萬)彙整表'!$C$29:$K$50,4,FALSE)</f>
        <v>46800</v>
      </c>
      <c r="I18" s="56" t="e">
        <f>VLOOKUP(策略會委員審查表!$C18,#REF!,4,FALSE)</f>
        <v>#REF!</v>
      </c>
      <c r="J18" s="60" t="e">
        <f>VLOOKUP(策略會委員審查表!$C18,#REF!,5,FALSE)</f>
        <v>#REF!</v>
      </c>
      <c r="K18" s="67" t="s">
        <v>210</v>
      </c>
      <c r="L18" s="69" t="s">
        <v>220</v>
      </c>
      <c r="M18" s="63" t="s">
        <v>225</v>
      </c>
    </row>
    <row r="19" spans="1:13" ht="50.1" customHeight="1">
      <c r="A19" s="51" t="s">
        <v>192</v>
      </c>
      <c r="B19" s="52" t="str">
        <f>'(1000-5000萬)彙整表'!$B44</f>
        <v>材料工程</v>
      </c>
      <c r="C19" s="53" t="str">
        <f>'(1000-5000萬)彙整表'!$C44</f>
        <v>高抗熱震性之陶瓷基複材開發研究</v>
      </c>
      <c r="D19" s="52" t="str">
        <f>VLOOKUP(策略會委員審查表!$C19,'(1000-5000萬)彙整表'!$C$29:$K$50,7,FALSE)</f>
        <v>112-114</v>
      </c>
      <c r="E19" s="54" t="str">
        <f>VLOOKUP(策略會委員審查表!$C19,'(1000-5000萬)彙整表'!$C$29:$K$50,8,FALSE)</f>
        <v>中科院
材電所
(加測組)</v>
      </c>
      <c r="F19" s="54" t="str">
        <f>VLOOKUP(策略會委員審查表!$C19,'(1000-5000萬)彙整表'!$C$29:$K$50,9,FALSE)</f>
        <v>張景星
03-4712201
#357304</v>
      </c>
      <c r="G19" s="55">
        <f>VLOOKUP(策略會委員審查表!$C19,'(1000-5000萬)彙整表'!$C$29:$K$50,3,FALSE)</f>
        <v>16760</v>
      </c>
      <c r="H19" s="55">
        <f>VLOOKUP(策略會委員審查表!$C19,'(1000-5000萬)彙整表'!$C$29:$K$50,4,FALSE)</f>
        <v>48380</v>
      </c>
      <c r="I19" s="56" t="e">
        <f>VLOOKUP(策略會委員審查表!$C19,#REF!,4,FALSE)</f>
        <v>#REF!</v>
      </c>
      <c r="J19" s="60" t="e">
        <f>VLOOKUP(策略會委員審查表!$C19,#REF!,5,FALSE)</f>
        <v>#REF!</v>
      </c>
      <c r="K19" s="67" t="s">
        <v>210</v>
      </c>
      <c r="L19" s="69" t="s">
        <v>224</v>
      </c>
      <c r="M19" s="63" t="s">
        <v>225</v>
      </c>
    </row>
    <row r="20" spans="1:13" ht="50.1" customHeight="1">
      <c r="A20" s="51" t="s">
        <v>193</v>
      </c>
      <c r="B20" s="52" t="str">
        <f>'(1000-5000萬)彙整表'!$B45</f>
        <v>電子工程</v>
      </c>
      <c r="C20" s="53" t="str">
        <f>'(1000-5000萬)彙整表'!$C45</f>
        <v>高溫操作型紅外線影像感測技術</v>
      </c>
      <c r="D20" s="52" t="str">
        <f>VLOOKUP(策略會委員審查表!$C20,'(1000-5000萬)彙整表'!$C$29:$K$50,7,FALSE)</f>
        <v>112-114</v>
      </c>
      <c r="E20" s="54" t="str">
        <f>VLOOKUP(策略會委員審查表!$C20,'(1000-5000萬)彙整表'!$C$29:$K$50,8,FALSE)</f>
        <v>中科院
材電所
(固元組)</v>
      </c>
      <c r="F20" s="54" t="str">
        <f>VLOOKUP(策略會委員審查表!$C20,'(1000-5000萬)彙整表'!$C$29:$K$50,9,FALSE)</f>
        <v xml:space="preserve">李紹頤 
03-4712201
#357082  </v>
      </c>
      <c r="G20" s="55">
        <f>VLOOKUP(策略會委員審查表!$C20,'(1000-5000萬)彙整表'!$C$29:$K$50,3,FALSE)</f>
        <v>10000</v>
      </c>
      <c r="H20" s="55">
        <f>VLOOKUP(策略會委員審查表!$C20,'(1000-5000萬)彙整表'!$C$29:$K$50,4,FALSE)</f>
        <v>45000</v>
      </c>
      <c r="I20" s="56" t="e">
        <f>VLOOKUP(策略會委員審查表!$C20,#REF!,4,FALSE)</f>
        <v>#REF!</v>
      </c>
      <c r="J20" s="60" t="e">
        <f>VLOOKUP(策略會委員審查表!$C20,#REF!,5,FALSE)</f>
        <v>#REF!</v>
      </c>
      <c r="K20" s="67" t="s">
        <v>210</v>
      </c>
      <c r="L20" s="69" t="s">
        <v>224</v>
      </c>
      <c r="M20" s="63" t="s">
        <v>225</v>
      </c>
    </row>
    <row r="21" spans="1:13" ht="50.1" customHeight="1">
      <c r="A21" s="51" t="s">
        <v>194</v>
      </c>
      <c r="B21" s="52" t="str">
        <f>'(1000-5000萬)彙整表'!$B46</f>
        <v>電子工程</v>
      </c>
      <c r="C21" s="53" t="str">
        <f>'(1000-5000萬)彙整表'!$C46</f>
        <v>應用於多輸入多輸出雷達系統之資訊融合演算法設與驗證(1/3)</v>
      </c>
      <c r="D21" s="52" t="str">
        <f>VLOOKUP(策略會委員審查表!$C21,'(1000-5000萬)彙整表'!$C$29:$K$50,7,FALSE)</f>
        <v>112-114</v>
      </c>
      <c r="E21" s="54" t="str">
        <f>VLOOKUP(策略會委員審查表!$C21,'(1000-5000萬)彙整表'!$C$29:$K$50,8,FALSE)</f>
        <v>中科院
電子所
雷揚系工組</v>
      </c>
      <c r="F21" s="54" t="str">
        <f>VLOOKUP(策略會委員審查表!$C21,'(1000-5000萬)彙整表'!$C$29:$K$50,9,FALSE)</f>
        <v>黃奎彰
03-4712201
#355831</v>
      </c>
      <c r="G21" s="55">
        <f>VLOOKUP(策略會委員審查表!$C21,'(1000-5000萬)彙整表'!$C$29:$K$50,3,FALSE)</f>
        <v>17111</v>
      </c>
      <c r="H21" s="55">
        <f>VLOOKUP(策略會委員審查表!$C21,'(1000-5000萬)彙整表'!$C$29:$K$50,4,FALSE)</f>
        <v>48888</v>
      </c>
      <c r="I21" s="56" t="e">
        <f>VLOOKUP(策略會委員審查表!$C21,#REF!,4,FALSE)</f>
        <v>#REF!</v>
      </c>
      <c r="J21" s="60" t="e">
        <f>VLOOKUP(策略會委員審查表!$C21,#REF!,5,FALSE)</f>
        <v>#REF!</v>
      </c>
      <c r="K21" s="67" t="s">
        <v>211</v>
      </c>
      <c r="L21" s="69" t="s">
        <v>224</v>
      </c>
      <c r="M21" s="63" t="s">
        <v>221</v>
      </c>
    </row>
    <row r="22" spans="1:13" ht="50.1" customHeight="1">
      <c r="A22" s="51" t="s">
        <v>195</v>
      </c>
      <c r="B22" s="52" t="str">
        <f>'(1000-5000萬)彙整表'!$B47</f>
        <v>航太工程</v>
      </c>
      <c r="C22" s="53" t="str">
        <f>'(1000-5000萬)彙整表'!$C47</f>
        <v>無人飛行器圖拍定位定向關鍵技術</v>
      </c>
      <c r="D22" s="52" t="str">
        <f>VLOOKUP(策略會委員審查表!$C22,'(1000-5000萬)彙整表'!$C$29:$K$50,7,FALSE)</f>
        <v>112-114</v>
      </c>
      <c r="E22" s="54" t="str">
        <f>VLOOKUP(策略會委員審查表!$C22,'(1000-5000萬)彙整表'!$C$29:$K$50,8,FALSE)</f>
        <v>中科院
系發中心
天劍計畫</v>
      </c>
      <c r="F22" s="54" t="str">
        <f>VLOOKUP(策略會委員審查表!$C22,'(1000-5000萬)彙整表'!$C$29:$K$50,9,FALSE)</f>
        <v>陳柏呈工程師
03-4712201
#355118</v>
      </c>
      <c r="G22" s="55">
        <f>VLOOKUP(策略會委員審查表!$C22,'(1000-5000萬)彙整表'!$C$29:$K$50,3,FALSE)</f>
        <v>10000</v>
      </c>
      <c r="H22" s="55">
        <f>VLOOKUP(策略會委員審查表!$C22,'(1000-5000萬)彙整表'!$C$29:$K$50,4,FALSE)</f>
        <v>35000</v>
      </c>
      <c r="I22" s="56" t="e">
        <f>VLOOKUP(策略會委員審查表!$C22,#REF!,4,FALSE)</f>
        <v>#REF!</v>
      </c>
      <c r="J22" s="60" t="e">
        <f>VLOOKUP(策略會委員審查表!$C22,#REF!,5,FALSE)</f>
        <v>#REF!</v>
      </c>
      <c r="K22" s="67" t="s">
        <v>210</v>
      </c>
      <c r="L22" s="69" t="s">
        <v>224</v>
      </c>
      <c r="M22" s="63" t="s">
        <v>229</v>
      </c>
    </row>
    <row r="23" spans="1:13" ht="50.1" customHeight="1">
      <c r="A23" s="51" t="s">
        <v>196</v>
      </c>
      <c r="B23" s="52" t="str">
        <f>'(1000-5000萬)彙整表'!$B48</f>
        <v>資訊工程</v>
      </c>
      <c r="C23" s="53" t="str">
        <f>'(1000-5000萬)彙整表'!$C48</f>
        <v>短程防空系統共同作戰圖像關鍵技術</v>
      </c>
      <c r="D23" s="52" t="str">
        <f>VLOOKUP(策略會委員審查表!$C23,'(1000-5000萬)彙整表'!$C$29:$K$50,7,FALSE)</f>
        <v>112-114</v>
      </c>
      <c r="E23" s="54" t="str">
        <f>VLOOKUP(策略會委員審查表!$C23,'(1000-5000萬)彙整表'!$C$29:$K$50,8,FALSE)</f>
        <v>中科院
系發中心
天劍計畫</v>
      </c>
      <c r="F23" s="54" t="str">
        <f>VLOOKUP(策略會委員審查表!$C23,'(1000-5000萬)彙整表'!$C$29:$K$50,9,FALSE)</f>
        <v>呂冠緯工程師
03-4712201
#355131</v>
      </c>
      <c r="G23" s="55">
        <f>VLOOKUP(策略會委員審查表!$C23,'(1000-5000萬)彙整表'!$C$29:$K$50,3,FALSE)</f>
        <v>10000</v>
      </c>
      <c r="H23" s="55">
        <f>VLOOKUP(策略會委員審查表!$C23,'(1000-5000萬)彙整表'!$C$29:$K$50,4,FALSE)</f>
        <v>24000</v>
      </c>
      <c r="I23" s="56" t="e">
        <f>VLOOKUP(策略會委員審查表!$C23,#REF!,4,FALSE)</f>
        <v>#REF!</v>
      </c>
      <c r="J23" s="60" t="e">
        <f>VLOOKUP(策略會委員審查表!$C23,#REF!,5,FALSE)</f>
        <v>#REF!</v>
      </c>
      <c r="K23" s="67" t="s">
        <v>210</v>
      </c>
      <c r="L23" s="69" t="s">
        <v>224</v>
      </c>
      <c r="M23" s="63" t="s">
        <v>221</v>
      </c>
    </row>
    <row r="24" spans="1:13" ht="50.1" customHeight="1">
      <c r="A24" s="51" t="s">
        <v>197</v>
      </c>
      <c r="B24" s="52" t="str">
        <f>'(1000-5000萬)彙整表'!$B49</f>
        <v>電子工程</v>
      </c>
      <c r="C24" s="53" t="str">
        <f>'(1000-5000萬)彙整表'!$C49</f>
        <v>情監偵裝備效能評估模式研究</v>
      </c>
      <c r="D24" s="52" t="str">
        <f>VLOOKUP(策略會委員審查表!$C24,'(1000-5000萬)彙整表'!$C$29:$K$50,7,FALSE)</f>
        <v>112-114</v>
      </c>
      <c r="E24" s="54" t="str">
        <f>VLOOKUP(策略會委員審查表!$C24,'(1000-5000萬)彙整表'!$C$29:$K$50,8,FALSE)</f>
        <v>中科院
系發中心
前瞻模擬組</v>
      </c>
      <c r="F24" s="54" t="str">
        <f>VLOOKUP(策略會委員審查表!$C24,'(1000-5000萬)彙整表'!$C$29:$K$50,9,FALSE)</f>
        <v>蔡秉霖上校
03-4712201
#355264</v>
      </c>
      <c r="G24" s="55">
        <f>VLOOKUP(策略會委員審查表!$C24,'(1000-5000萬)彙整表'!$C$29:$K$50,3,FALSE)</f>
        <v>9000</v>
      </c>
      <c r="H24" s="55">
        <f>VLOOKUP(策略會委員審查表!$C24,'(1000-5000萬)彙整表'!$C$29:$K$50,4,FALSE)</f>
        <v>27000</v>
      </c>
      <c r="I24" s="56" t="e">
        <f>VLOOKUP(策略會委員審查表!$C24,#REF!,4,FALSE)</f>
        <v>#REF!</v>
      </c>
      <c r="J24" s="60" t="e">
        <f>VLOOKUP(策略會委員審查表!$C24,#REF!,5,FALSE)</f>
        <v>#REF!</v>
      </c>
      <c r="K24" s="67" t="s">
        <v>212</v>
      </c>
      <c r="L24" s="69" t="s">
        <v>224</v>
      </c>
      <c r="M24" s="63" t="s">
        <v>225</v>
      </c>
    </row>
    <row r="25" spans="1:13" ht="50.1" customHeight="1" thickBot="1">
      <c r="A25" s="51" t="s">
        <v>198</v>
      </c>
      <c r="B25" s="52" t="str">
        <f>'(1000-5000萬)彙整表'!$B50</f>
        <v>電機工程</v>
      </c>
      <c r="C25" s="53" t="str">
        <f>'(1000-5000萬)彙整表'!$C50</f>
        <v>高衝擊拋射體路徑控制技術開發與整合研製</v>
      </c>
      <c r="D25" s="52" t="str">
        <f>VLOOKUP(策略會委員審查表!$C25,'(1000-5000萬)彙整表'!$C$29:$K$50,7,FALSE)</f>
        <v>112-115</v>
      </c>
      <c r="E25" s="54" t="str">
        <f>VLOOKUP(策略會委員審查表!$C25,'(1000-5000萬)彙整表'!$C$29:$K$50,8,FALSE)</f>
        <v>中科院
系統製造中心
興武系工組</v>
      </c>
      <c r="F25" s="54" t="str">
        <f>VLOOKUP(策略會委員審查表!$C25,'(1000-5000萬)彙整表'!$C$29:$K$50,9,FALSE)</f>
        <v>黃瑞琦
03-4712201
#313117</v>
      </c>
      <c r="G25" s="55">
        <f>VLOOKUP(策略會委員審查表!$C25,'(1000-5000萬)彙整表'!$C$29:$K$50,3,FALSE)</f>
        <v>10000</v>
      </c>
      <c r="H25" s="55">
        <f>VLOOKUP(策略會委員審查表!$C25,'(1000-5000萬)彙整表'!$C$29:$K$50,4,FALSE)</f>
        <v>49000</v>
      </c>
      <c r="I25" s="56" t="e">
        <f>VLOOKUP(策略會委員審查表!$C25,#REF!,4,FALSE)</f>
        <v>#REF!</v>
      </c>
      <c r="J25" s="60" t="e">
        <f>VLOOKUP(策略會委員審查表!$C25,#REF!,5,FALSE)</f>
        <v>#REF!</v>
      </c>
      <c r="K25" s="67" t="s">
        <v>212</v>
      </c>
      <c r="L25" s="70" t="s">
        <v>224</v>
      </c>
      <c r="M25" s="64" t="s">
        <v>225</v>
      </c>
    </row>
    <row r="27" spans="1:13" ht="28.5">
      <c r="I27" s="57" t="s">
        <v>205</v>
      </c>
      <c r="J27" s="58" t="s">
        <v>200</v>
      </c>
    </row>
  </sheetData>
  <mergeCells count="2">
    <mergeCell ref="B2:J2"/>
    <mergeCell ref="L2:M2"/>
  </mergeCells>
  <phoneticPr fontId="2" type="noConversion"/>
  <conditionalFormatting sqref="I4:J25">
    <cfRule type="expression" dxfId="1" priority="1">
      <formula>IF(#REF!&gt;=0.75,"True","false")="True"</formula>
    </cfRule>
    <cfRule type="expression" dxfId="0" priority="2">
      <formula>IF(#REF!&lt;0.3,"True","false")="True"</formula>
    </cfRule>
  </conditionalFormatting>
  <printOptions horizontalCentered="1"/>
  <pageMargins left="0.31496062992125984" right="0.31496062992125984" top="0.74803149606299213" bottom="0.35433070866141736" header="0.31496062992125984" footer="0.31496062992125984"/>
  <pageSetup paperSize="9" scale="76" fitToHeight="0" orientation="landscape" horizontalDpi="4294967292" verticalDpi="429496729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已命名的範圍</vt:lpstr>
      </vt:variant>
      <vt:variant>
        <vt:i4>3</vt:i4>
      </vt:variant>
    </vt:vector>
  </HeadingPairs>
  <TitlesOfParts>
    <vt:vector size="6" baseType="lpstr">
      <vt:lpstr>(1000-5000萬)彙整表</vt:lpstr>
      <vt:lpstr>114新增案</vt:lpstr>
      <vt:lpstr>策略會委員審查表</vt:lpstr>
      <vt:lpstr>'114新增案'!Print_Area</vt:lpstr>
      <vt:lpstr>'(1000-5000萬)彙整表'!Print_Titles</vt:lpstr>
      <vt:lpstr>'114新增案'!Print_Titles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洪士評</dc:creator>
  <cp:lastModifiedBy>許惠珍</cp:lastModifiedBy>
  <cp:lastPrinted>2024-11-19T06:00:59Z</cp:lastPrinted>
  <dcterms:created xsi:type="dcterms:W3CDTF">2021-03-16T09:18:02Z</dcterms:created>
  <dcterms:modified xsi:type="dcterms:W3CDTF">2025-03-13T01:52:28Z</dcterms:modified>
</cp:coreProperties>
</file>